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30"/>
  </bookViews>
  <sheets>
    <sheet name="Приложение № 3" sheetId="6" r:id="rId1"/>
    <sheet name="Лист1" sheetId="7" r:id="rId2"/>
  </sheets>
  <calcPr calcId="152511" iterateDelta="1E-4"/>
</workbook>
</file>

<file path=xl/calcChain.xml><?xml version="1.0" encoding="utf-8"?>
<calcChain xmlns="http://schemas.openxmlformats.org/spreadsheetml/2006/main">
  <c r="G572" i="6" l="1"/>
  <c r="G571" i="6"/>
  <c r="G605" i="6" l="1"/>
  <c r="N604" i="6"/>
  <c r="L604" i="6"/>
  <c r="K604" i="6"/>
  <c r="O604" i="6" s="1"/>
  <c r="G457" i="6"/>
  <c r="G570" i="6"/>
  <c r="O740" i="6" l="1"/>
  <c r="K740" i="6"/>
  <c r="G740" i="6"/>
  <c r="G524" i="6"/>
  <c r="N603" i="6" l="1"/>
  <c r="L603" i="6"/>
  <c r="K603" i="6"/>
  <c r="O603" i="6" s="1"/>
  <c r="G652" i="6"/>
  <c r="G589" i="6"/>
  <c r="G400" i="6"/>
  <c r="H18" i="7" l="1"/>
  <c r="O17" i="7"/>
  <c r="G17" i="7"/>
  <c r="G690" i="6"/>
  <c r="H691" i="6" l="1"/>
  <c r="O710" i="6"/>
  <c r="K710" i="6"/>
  <c r="G710" i="6"/>
  <c r="G515" i="6"/>
  <c r="G516" i="6" s="1"/>
  <c r="G506" i="6"/>
  <c r="N239" i="6"/>
  <c r="O239" i="6" s="1"/>
  <c r="L239" i="6"/>
  <c r="M239" i="6" s="1"/>
  <c r="J239" i="6"/>
  <c r="K239" i="6" s="1"/>
  <c r="O235" i="6"/>
  <c r="M235" i="6"/>
  <c r="K235" i="6"/>
  <c r="F77" i="6"/>
  <c r="L77" i="6" s="1"/>
  <c r="L78" i="6" s="1"/>
  <c r="L79" i="6" s="1"/>
  <c r="O690" i="6" l="1"/>
  <c r="J241" i="6"/>
  <c r="J244" i="6" s="1"/>
  <c r="K244" i="6" s="1"/>
  <c r="L241" i="6"/>
  <c r="L244" i="6" s="1"/>
  <c r="M244" i="6" s="1"/>
  <c r="N241" i="6"/>
  <c r="N244" i="6" s="1"/>
  <c r="O244" i="6" s="1"/>
  <c r="M241" i="6"/>
  <c r="K241" i="6"/>
  <c r="O241" i="6" l="1"/>
  <c r="G411" i="6"/>
  <c r="N569" i="6"/>
  <c r="L569" i="6"/>
  <c r="K569" i="6"/>
  <c r="O569" i="6" s="1"/>
  <c r="G569" i="6"/>
  <c r="J125" i="6"/>
  <c r="J106" i="6"/>
  <c r="G458" i="6" l="1"/>
  <c r="N602" i="6"/>
  <c r="L602" i="6"/>
  <c r="K602" i="6"/>
  <c r="O602" i="6" s="1"/>
  <c r="G602" i="6"/>
  <c r="G477" i="6" l="1"/>
  <c r="G557" i="6" l="1"/>
  <c r="O729" i="6"/>
  <c r="L729" i="6"/>
  <c r="G729" i="6"/>
  <c r="E729" i="6"/>
  <c r="O728" i="6"/>
  <c r="N728" i="6"/>
  <c r="L728" i="6"/>
  <c r="G496" i="6" l="1"/>
  <c r="G495" i="6"/>
  <c r="G494" i="6"/>
  <c r="N221" i="6" l="1"/>
  <c r="O221" i="6" s="1"/>
  <c r="L221" i="6"/>
  <c r="M221" i="6" s="1"/>
  <c r="J221" i="6"/>
  <c r="K221" i="6" s="1"/>
  <c r="O217" i="6"/>
  <c r="M217" i="6"/>
  <c r="K217" i="6"/>
  <c r="N223" i="6" l="1"/>
  <c r="N226" i="6" s="1"/>
  <c r="O226" i="6" s="1"/>
  <c r="L223" i="6"/>
  <c r="L226" i="6" s="1"/>
  <c r="M226" i="6" s="1"/>
  <c r="J223" i="6"/>
  <c r="J226" i="6" s="1"/>
  <c r="K226" i="6" s="1"/>
  <c r="K223" i="6"/>
  <c r="K227" i="6" s="1"/>
  <c r="M223" i="6"/>
  <c r="O223" i="6"/>
  <c r="O720" i="6" l="1"/>
  <c r="L720" i="6"/>
  <c r="E720" i="6"/>
  <c r="G719" i="6"/>
  <c r="O718" i="6"/>
  <c r="N718" i="6"/>
  <c r="L718" i="6"/>
  <c r="N203" i="6" l="1"/>
  <c r="O203" i="6" s="1"/>
  <c r="L203" i="6"/>
  <c r="M203" i="6" s="1"/>
  <c r="J203" i="6"/>
  <c r="J205" i="6" s="1"/>
  <c r="O199" i="6"/>
  <c r="M199" i="6"/>
  <c r="K199" i="6"/>
  <c r="K205" i="6" l="1"/>
  <c r="J208" i="6"/>
  <c r="K208" i="6" s="1"/>
  <c r="N205" i="6"/>
  <c r="L205" i="6"/>
  <c r="K203" i="6"/>
  <c r="L60" i="6"/>
  <c r="L61" i="6" s="1"/>
  <c r="L208" i="6" l="1"/>
  <c r="M208" i="6" s="1"/>
  <c r="M205" i="6"/>
  <c r="N208" i="6"/>
  <c r="O208" i="6" s="1"/>
  <c r="O205" i="6"/>
  <c r="L53" i="6"/>
  <c r="N184" i="6" l="1"/>
  <c r="O184" i="6" s="1"/>
  <c r="L184" i="6"/>
  <c r="M184" i="6" s="1"/>
  <c r="J184" i="6"/>
  <c r="K184" i="6" s="1"/>
  <c r="O180" i="6"/>
  <c r="M180" i="6"/>
  <c r="K180" i="6"/>
  <c r="L46" i="6"/>
  <c r="L186" i="6" l="1"/>
  <c r="M186" i="6" s="1"/>
  <c r="J186" i="6"/>
  <c r="J189" i="6" s="1"/>
  <c r="K189" i="6" s="1"/>
  <c r="N186" i="6"/>
  <c r="N189" i="6" s="1"/>
  <c r="O189" i="6" s="1"/>
  <c r="K186" i="6"/>
  <c r="L189" i="6"/>
  <c r="M189" i="6" s="1"/>
  <c r="O186" i="6"/>
  <c r="N166" i="6" l="1"/>
  <c r="O166" i="6" s="1"/>
  <c r="L166" i="6"/>
  <c r="M166" i="6" s="1"/>
  <c r="J166" i="6"/>
  <c r="J168" i="6" s="1"/>
  <c r="O162" i="6"/>
  <c r="M162" i="6"/>
  <c r="K162" i="6"/>
  <c r="N168" i="6" l="1"/>
  <c r="N171" i="6" s="1"/>
  <c r="O171" i="6" s="1"/>
  <c r="L168" i="6"/>
  <c r="L171" i="6" s="1"/>
  <c r="M171" i="6" s="1"/>
  <c r="K168" i="6"/>
  <c r="J171" i="6"/>
  <c r="K171" i="6" s="1"/>
  <c r="M168" i="6"/>
  <c r="O168" i="6"/>
  <c r="K166" i="6"/>
  <c r="K172" i="6" s="1"/>
  <c r="O487" i="6" l="1"/>
  <c r="L487" i="6"/>
  <c r="E487" i="6"/>
  <c r="O486" i="6"/>
  <c r="N486" i="6"/>
  <c r="L486" i="6"/>
  <c r="G486" i="6"/>
  <c r="O485" i="6"/>
  <c r="N485" i="6"/>
  <c r="L485" i="6"/>
  <c r="G485" i="6"/>
  <c r="G534" i="6"/>
  <c r="H534" i="6"/>
  <c r="K534" i="6" s="1"/>
  <c r="L534" i="6"/>
  <c r="N534" i="6"/>
  <c r="O534" i="6"/>
  <c r="G535" i="6"/>
  <c r="H535" i="6"/>
  <c r="L535" i="6" s="1"/>
  <c r="N535" i="6"/>
  <c r="O702" i="6"/>
  <c r="L702" i="6"/>
  <c r="E702" i="6"/>
  <c r="O701" i="6"/>
  <c r="N701" i="6"/>
  <c r="L701" i="6"/>
  <c r="G701" i="6"/>
  <c r="O700" i="6"/>
  <c r="N700" i="6"/>
  <c r="L700" i="6"/>
  <c r="G700" i="6"/>
  <c r="O535" i="6" l="1"/>
  <c r="K535" i="6"/>
  <c r="G668" i="6" l="1"/>
  <c r="K153" i="6" l="1"/>
  <c r="N601" i="6" l="1"/>
  <c r="L601" i="6"/>
  <c r="K601" i="6"/>
  <c r="G601" i="6"/>
  <c r="O458" i="6"/>
  <c r="K458" i="6"/>
  <c r="G467" i="6"/>
  <c r="H467" i="6"/>
  <c r="L467" i="6" s="1"/>
  <c r="J467" i="6"/>
  <c r="N467" i="6" s="1"/>
  <c r="K467" i="6"/>
  <c r="O467" i="6" s="1"/>
  <c r="G468" i="6"/>
  <c r="K468" i="6" s="1"/>
  <c r="O468" i="6" s="1"/>
  <c r="H468" i="6"/>
  <c r="L468" i="6" s="1"/>
  <c r="J468" i="6"/>
  <c r="N468" i="6" s="1"/>
  <c r="G469" i="6"/>
  <c r="H469" i="6"/>
  <c r="J469" i="6"/>
  <c r="K469" i="6"/>
  <c r="O469" i="6" s="1"/>
  <c r="L469" i="6"/>
  <c r="N469" i="6"/>
  <c r="G470" i="6"/>
  <c r="K470" i="6" s="1"/>
  <c r="O470" i="6" s="1"/>
  <c r="H470" i="6"/>
  <c r="L470" i="6" s="1"/>
  <c r="J470" i="6"/>
  <c r="N470" i="6" s="1"/>
  <c r="G471" i="6"/>
  <c r="K471" i="6" s="1"/>
  <c r="O471" i="6" s="1"/>
  <c r="H471" i="6"/>
  <c r="L471" i="6" s="1"/>
  <c r="J471" i="6"/>
  <c r="N471" i="6"/>
  <c r="H472" i="6"/>
  <c r="L472" i="6" s="1"/>
  <c r="J472" i="6"/>
  <c r="K472" i="6"/>
  <c r="O472" i="6" s="1"/>
  <c r="N472" i="6"/>
  <c r="G473" i="6"/>
  <c r="K473" i="6" s="1"/>
  <c r="O473" i="6" s="1"/>
  <c r="H473" i="6"/>
  <c r="L473" i="6" s="1"/>
  <c r="J473" i="6"/>
  <c r="N473" i="6" s="1"/>
  <c r="G474" i="6"/>
  <c r="K474" i="6" s="1"/>
  <c r="O474" i="6" s="1"/>
  <c r="H474" i="6"/>
  <c r="L474" i="6" s="1"/>
  <c r="J474" i="6"/>
  <c r="N474" i="6" s="1"/>
  <c r="G475" i="6"/>
  <c r="K475" i="6" s="1"/>
  <c r="O475" i="6" s="1"/>
  <c r="H475" i="6"/>
  <c r="L475" i="6" s="1"/>
  <c r="J475" i="6"/>
  <c r="N475" i="6" s="1"/>
  <c r="G476" i="6"/>
  <c r="K476" i="6" s="1"/>
  <c r="O476" i="6" s="1"/>
  <c r="H476" i="6"/>
  <c r="L476" i="6" s="1"/>
  <c r="J476" i="6"/>
  <c r="N476" i="6" s="1"/>
  <c r="E477" i="6"/>
  <c r="H477" i="6" s="1"/>
  <c r="L477" i="6" s="1"/>
  <c r="K477" i="6"/>
  <c r="O477" i="6" s="1"/>
  <c r="G447" i="6"/>
  <c r="K447" i="6"/>
  <c r="O447" i="6"/>
  <c r="N147" i="6"/>
  <c r="O147" i="6" s="1"/>
  <c r="L147" i="6"/>
  <c r="M147" i="6" s="1"/>
  <c r="J147" i="6"/>
  <c r="J149" i="6" s="1"/>
  <c r="O143" i="6"/>
  <c r="M143" i="6"/>
  <c r="K143" i="6"/>
  <c r="O601" i="6" l="1"/>
  <c r="L149" i="6"/>
  <c r="L152" i="6" s="1"/>
  <c r="M152" i="6" s="1"/>
  <c r="N149" i="6"/>
  <c r="O149" i="6" s="1"/>
  <c r="J152" i="6"/>
  <c r="K152" i="6" s="1"/>
  <c r="K149" i="6"/>
  <c r="M149" i="6"/>
  <c r="N152" i="6"/>
  <c r="O152" i="6" s="1"/>
  <c r="K147" i="6"/>
  <c r="O412" i="6" l="1"/>
  <c r="K412" i="6"/>
  <c r="G412" i="6"/>
  <c r="I29" i="6" l="1"/>
  <c r="I30" i="6"/>
  <c r="I20" i="6"/>
  <c r="F20" i="6" s="1"/>
  <c r="L20" i="6" s="1"/>
  <c r="I21" i="6"/>
  <c r="I19" i="6"/>
  <c r="I18" i="6"/>
  <c r="N129" i="6" l="1"/>
  <c r="N131" i="6" s="1"/>
  <c r="O125" i="6"/>
  <c r="L129" i="6"/>
  <c r="L131" i="6" s="1"/>
  <c r="M125" i="6"/>
  <c r="K125" i="6"/>
  <c r="N110" i="6"/>
  <c r="O110" i="6" s="1"/>
  <c r="L110" i="6"/>
  <c r="M110" i="6" s="1"/>
  <c r="O106" i="6"/>
  <c r="M106" i="6"/>
  <c r="K106" i="6"/>
  <c r="N134" i="6" l="1"/>
  <c r="O134" i="6" s="1"/>
  <c r="O131" i="6"/>
  <c r="O129" i="6"/>
  <c r="L134" i="6"/>
  <c r="M134" i="6" s="1"/>
  <c r="M131" i="6"/>
  <c r="M129" i="6"/>
  <c r="N112" i="6"/>
  <c r="L112" i="6"/>
  <c r="G340" i="6"/>
  <c r="G342" i="6" s="1"/>
  <c r="O361" i="6"/>
  <c r="O364" i="6" s="1"/>
  <c r="K361" i="6"/>
  <c r="K364" i="6" s="1"/>
  <c r="G361" i="6"/>
  <c r="G364" i="6" s="1"/>
  <c r="G682" i="6"/>
  <c r="O671" i="6"/>
  <c r="K671" i="6"/>
  <c r="G663" i="6"/>
  <c r="G671" i="6"/>
  <c r="J621" i="6"/>
  <c r="N621" i="6" s="1"/>
  <c r="H621" i="6"/>
  <c r="L621" i="6" s="1"/>
  <c r="G621" i="6"/>
  <c r="K621" i="6" s="1"/>
  <c r="O621" i="6" s="1"/>
  <c r="J636" i="6"/>
  <c r="N636" i="6" s="1"/>
  <c r="H636" i="6"/>
  <c r="L636" i="6" s="1"/>
  <c r="G636" i="6"/>
  <c r="K636" i="6" s="1"/>
  <c r="O636" i="6" s="1"/>
  <c r="G581" i="6"/>
  <c r="K581" i="6" s="1"/>
  <c r="O581" i="6" s="1"/>
  <c r="J587" i="6"/>
  <c r="N587" i="6" s="1"/>
  <c r="H587" i="6"/>
  <c r="L587" i="6" s="1"/>
  <c r="G587" i="6"/>
  <c r="K587" i="6" s="1"/>
  <c r="O587" i="6" s="1"/>
  <c r="J589" i="6"/>
  <c r="N589" i="6" s="1"/>
  <c r="H589" i="6"/>
  <c r="L589" i="6" s="1"/>
  <c r="K589" i="6"/>
  <c r="O589" i="6" s="1"/>
  <c r="G590" i="6"/>
  <c r="J581" i="6"/>
  <c r="N581" i="6" s="1"/>
  <c r="H581" i="6"/>
  <c r="L581" i="6" s="1"/>
  <c r="G580" i="6"/>
  <c r="O430" i="6"/>
  <c r="K430" i="6"/>
  <c r="G430" i="6"/>
  <c r="O318" i="6"/>
  <c r="O319" i="6" s="1"/>
  <c r="K318" i="6"/>
  <c r="K319" i="6" s="1"/>
  <c r="O309" i="6"/>
  <c r="K309" i="6"/>
  <c r="G309" i="6"/>
  <c r="O290" i="6"/>
  <c r="K290" i="6"/>
  <c r="G290" i="6"/>
  <c r="O279" i="6"/>
  <c r="O278" i="6"/>
  <c r="K279" i="6"/>
  <c r="K278" i="6"/>
  <c r="G278" i="6"/>
  <c r="O91" i="6"/>
  <c r="O90" i="6"/>
  <c r="K91" i="6"/>
  <c r="K90" i="6"/>
  <c r="G91" i="6"/>
  <c r="G90" i="6"/>
  <c r="G93" i="6" l="1"/>
  <c r="M135" i="6"/>
  <c r="O135" i="6"/>
  <c r="M112" i="6"/>
  <c r="L115" i="6"/>
  <c r="M115" i="6" s="1"/>
  <c r="N115" i="6"/>
  <c r="O115" i="6" s="1"/>
  <c r="O112" i="6"/>
  <c r="O280" i="6"/>
  <c r="K280" i="6"/>
  <c r="O116" i="6" l="1"/>
  <c r="M116" i="6"/>
  <c r="K449" i="6" l="1"/>
  <c r="O449" i="6" l="1"/>
  <c r="G449" i="6"/>
  <c r="O375" i="6"/>
  <c r="K375" i="6"/>
  <c r="G375" i="6"/>
  <c r="G352" i="6"/>
  <c r="F29" i="6" l="1"/>
  <c r="L29" i="6" s="1"/>
  <c r="F19" i="6" l="1"/>
  <c r="L19" i="6" s="1"/>
  <c r="F21" i="6"/>
  <c r="L21" i="6" s="1"/>
  <c r="F18" i="6"/>
  <c r="L18" i="6" s="1"/>
  <c r="L22" i="6" l="1"/>
  <c r="G746" i="6" s="1"/>
  <c r="F30" i="6"/>
  <c r="L30" i="6" s="1"/>
  <c r="L31" i="6" s="1"/>
  <c r="G616" i="6" l="1"/>
  <c r="G617" i="6"/>
  <c r="G618" i="6"/>
  <c r="G619" i="6"/>
  <c r="G620" i="6"/>
  <c r="G622" i="6"/>
  <c r="G623" i="6"/>
  <c r="G624" i="6"/>
  <c r="G625" i="6"/>
  <c r="G626" i="6"/>
  <c r="G627" i="6"/>
  <c r="G628" i="6"/>
  <c r="G629" i="6"/>
  <c r="G630" i="6"/>
  <c r="G631" i="6"/>
  <c r="G632" i="6"/>
  <c r="G633" i="6"/>
  <c r="G634" i="6"/>
  <c r="G635" i="6"/>
  <c r="G637" i="6"/>
  <c r="G638" i="6"/>
  <c r="G639" i="6"/>
  <c r="G640" i="6"/>
  <c r="G641" i="6"/>
  <c r="G642" i="6"/>
  <c r="G643" i="6"/>
  <c r="G644" i="6"/>
  <c r="G645" i="6"/>
  <c r="G646" i="6"/>
  <c r="G647" i="6"/>
  <c r="G648" i="6"/>
  <c r="G649" i="6"/>
  <c r="G650" i="6"/>
  <c r="G660" i="6" l="1"/>
  <c r="H660" i="6"/>
  <c r="J660" i="6"/>
  <c r="H661" i="6"/>
  <c r="J661" i="6"/>
  <c r="H662" i="6"/>
  <c r="J662" i="6"/>
  <c r="H663" i="6"/>
  <c r="J663" i="6"/>
  <c r="H664" i="6"/>
  <c r="J664" i="6"/>
  <c r="H665" i="6"/>
  <c r="K665" i="6" s="1"/>
  <c r="J665" i="6"/>
  <c r="H666" i="6"/>
  <c r="J666" i="6"/>
  <c r="H667" i="6"/>
  <c r="J667" i="6"/>
  <c r="H668" i="6"/>
  <c r="J668" i="6"/>
  <c r="K568" i="6"/>
  <c r="K567" i="6"/>
  <c r="H536" i="6"/>
  <c r="K536" i="6" s="1"/>
  <c r="H537" i="6"/>
  <c r="K537" i="6" s="1"/>
  <c r="O331" i="6"/>
  <c r="K331" i="6"/>
  <c r="G331" i="6"/>
  <c r="K663" i="6" l="1"/>
  <c r="K661" i="6"/>
  <c r="K667" i="6"/>
  <c r="K666" i="6"/>
  <c r="K662" i="6"/>
  <c r="K660" i="6"/>
  <c r="K664" i="6"/>
  <c r="K572" i="6"/>
  <c r="G279" i="6"/>
  <c r="O257" i="6"/>
  <c r="K257" i="6"/>
  <c r="O93" i="6"/>
  <c r="K93" i="6"/>
  <c r="K672" i="6" l="1"/>
  <c r="J110" i="6" l="1"/>
  <c r="J112" i="6" s="1"/>
  <c r="J129" i="6"/>
  <c r="K129" i="6" s="1"/>
  <c r="G257" i="6"/>
  <c r="G318" i="6"/>
  <c r="G319" i="6" s="1"/>
  <c r="G536" i="6"/>
  <c r="N536" i="6"/>
  <c r="G537" i="6"/>
  <c r="N537" i="6"/>
  <c r="G549" i="6"/>
  <c r="K549" i="6"/>
  <c r="O549" i="6"/>
  <c r="G567" i="6"/>
  <c r="L567" i="6"/>
  <c r="N567" i="6"/>
  <c r="O567" i="6"/>
  <c r="G568" i="6"/>
  <c r="L568" i="6"/>
  <c r="N568" i="6"/>
  <c r="O568" i="6"/>
  <c r="K580" i="6"/>
  <c r="H580" i="6"/>
  <c r="L580" i="6" s="1"/>
  <c r="J580" i="6"/>
  <c r="N580" i="6" s="1"/>
  <c r="G582" i="6"/>
  <c r="G592" i="6" s="1"/>
  <c r="H582" i="6"/>
  <c r="L582" i="6" s="1"/>
  <c r="J582" i="6"/>
  <c r="N582" i="6" s="1"/>
  <c r="K583" i="6"/>
  <c r="O583" i="6" s="1"/>
  <c r="H583" i="6"/>
  <c r="L583" i="6" s="1"/>
  <c r="J583" i="6"/>
  <c r="N583" i="6" s="1"/>
  <c r="G584" i="6"/>
  <c r="K584" i="6" s="1"/>
  <c r="O584" i="6" s="1"/>
  <c r="H584" i="6"/>
  <c r="L584" i="6" s="1"/>
  <c r="J584" i="6"/>
  <c r="N584" i="6" s="1"/>
  <c r="G585" i="6"/>
  <c r="K585" i="6" s="1"/>
  <c r="O585" i="6" s="1"/>
  <c r="H585" i="6"/>
  <c r="L585" i="6" s="1"/>
  <c r="J585" i="6"/>
  <c r="N585" i="6" s="1"/>
  <c r="G586" i="6"/>
  <c r="K586" i="6" s="1"/>
  <c r="O586" i="6" s="1"/>
  <c r="H586" i="6"/>
  <c r="L586" i="6" s="1"/>
  <c r="J586" i="6"/>
  <c r="N586" i="6" s="1"/>
  <c r="K588" i="6"/>
  <c r="O588" i="6" s="1"/>
  <c r="H588" i="6"/>
  <c r="L588" i="6" s="1"/>
  <c r="J588" i="6"/>
  <c r="N588" i="6" s="1"/>
  <c r="K590" i="6"/>
  <c r="O590" i="6" s="1"/>
  <c r="H590" i="6"/>
  <c r="L590" i="6" s="1"/>
  <c r="J590" i="6"/>
  <c r="N590" i="6" s="1"/>
  <c r="G591" i="6"/>
  <c r="K591" i="6" s="1"/>
  <c r="O591" i="6" s="1"/>
  <c r="H591" i="6"/>
  <c r="L591" i="6" s="1"/>
  <c r="J591" i="6"/>
  <c r="N591" i="6" s="1"/>
  <c r="G615" i="6"/>
  <c r="H615" i="6"/>
  <c r="L615" i="6" s="1"/>
  <c r="J615" i="6"/>
  <c r="N615" i="6" s="1"/>
  <c r="K616" i="6"/>
  <c r="O616" i="6" s="1"/>
  <c r="H616" i="6"/>
  <c r="L616" i="6" s="1"/>
  <c r="J616" i="6"/>
  <c r="N616" i="6" s="1"/>
  <c r="H617" i="6"/>
  <c r="L617" i="6" s="1"/>
  <c r="J617" i="6"/>
  <c r="N617" i="6" s="1"/>
  <c r="K617" i="6"/>
  <c r="O617" i="6" s="1"/>
  <c r="H618" i="6"/>
  <c r="L618" i="6" s="1"/>
  <c r="J618" i="6"/>
  <c r="N618" i="6" s="1"/>
  <c r="K618" i="6"/>
  <c r="O618" i="6" s="1"/>
  <c r="K619" i="6"/>
  <c r="O619" i="6" s="1"/>
  <c r="H619" i="6"/>
  <c r="L619" i="6" s="1"/>
  <c r="J619" i="6"/>
  <c r="N619" i="6" s="1"/>
  <c r="K620" i="6"/>
  <c r="O620" i="6" s="1"/>
  <c r="H620" i="6"/>
  <c r="L620" i="6" s="1"/>
  <c r="J620" i="6"/>
  <c r="N620" i="6" s="1"/>
  <c r="K622" i="6"/>
  <c r="O622" i="6" s="1"/>
  <c r="H622" i="6"/>
  <c r="L622" i="6" s="1"/>
  <c r="J622" i="6"/>
  <c r="N622" i="6" s="1"/>
  <c r="K623" i="6"/>
  <c r="O623" i="6" s="1"/>
  <c r="H623" i="6"/>
  <c r="L623" i="6" s="1"/>
  <c r="J623" i="6"/>
  <c r="N623" i="6" s="1"/>
  <c r="K624" i="6"/>
  <c r="O624" i="6" s="1"/>
  <c r="H624" i="6"/>
  <c r="L624" i="6" s="1"/>
  <c r="J624" i="6"/>
  <c r="N624" i="6" s="1"/>
  <c r="K625" i="6"/>
  <c r="O625" i="6" s="1"/>
  <c r="H625" i="6"/>
  <c r="L625" i="6" s="1"/>
  <c r="J625" i="6"/>
  <c r="N625" i="6" s="1"/>
  <c r="K626" i="6"/>
  <c r="O626" i="6" s="1"/>
  <c r="H626" i="6"/>
  <c r="L626" i="6" s="1"/>
  <c r="J626" i="6"/>
  <c r="N626" i="6" s="1"/>
  <c r="K627" i="6"/>
  <c r="O627" i="6" s="1"/>
  <c r="H627" i="6"/>
  <c r="L627" i="6" s="1"/>
  <c r="J627" i="6"/>
  <c r="N627" i="6" s="1"/>
  <c r="K628" i="6"/>
  <c r="O628" i="6" s="1"/>
  <c r="H628" i="6"/>
  <c r="L628" i="6" s="1"/>
  <c r="J628" i="6"/>
  <c r="N628" i="6" s="1"/>
  <c r="K629" i="6"/>
  <c r="O629" i="6" s="1"/>
  <c r="H629" i="6"/>
  <c r="L629" i="6" s="1"/>
  <c r="J629" i="6"/>
  <c r="N629" i="6" s="1"/>
  <c r="K630" i="6"/>
  <c r="O630" i="6" s="1"/>
  <c r="H630" i="6"/>
  <c r="L630" i="6" s="1"/>
  <c r="J630" i="6"/>
  <c r="N630" i="6" s="1"/>
  <c r="K631" i="6"/>
  <c r="O631" i="6" s="1"/>
  <c r="H631" i="6"/>
  <c r="L631" i="6" s="1"/>
  <c r="J631" i="6"/>
  <c r="N631" i="6" s="1"/>
  <c r="K632" i="6"/>
  <c r="O632" i="6" s="1"/>
  <c r="H632" i="6"/>
  <c r="L632" i="6" s="1"/>
  <c r="J632" i="6"/>
  <c r="N632" i="6" s="1"/>
  <c r="K633" i="6"/>
  <c r="O633" i="6" s="1"/>
  <c r="H633" i="6"/>
  <c r="L633" i="6" s="1"/>
  <c r="J633" i="6"/>
  <c r="N633" i="6" s="1"/>
  <c r="K634" i="6"/>
  <c r="O634" i="6" s="1"/>
  <c r="H634" i="6"/>
  <c r="L634" i="6" s="1"/>
  <c r="J634" i="6"/>
  <c r="N634" i="6" s="1"/>
  <c r="K635" i="6"/>
  <c r="O635" i="6" s="1"/>
  <c r="H635" i="6"/>
  <c r="L635" i="6" s="1"/>
  <c r="J635" i="6"/>
  <c r="N635" i="6" s="1"/>
  <c r="K637" i="6"/>
  <c r="O637" i="6" s="1"/>
  <c r="H637" i="6"/>
  <c r="L637" i="6" s="1"/>
  <c r="J637" i="6"/>
  <c r="N637" i="6" s="1"/>
  <c r="K638" i="6"/>
  <c r="O638" i="6" s="1"/>
  <c r="H638" i="6"/>
  <c r="L638" i="6" s="1"/>
  <c r="J638" i="6"/>
  <c r="N638" i="6" s="1"/>
  <c r="K639" i="6"/>
  <c r="O639" i="6" s="1"/>
  <c r="H639" i="6"/>
  <c r="L639" i="6" s="1"/>
  <c r="J639" i="6"/>
  <c r="N639" i="6" s="1"/>
  <c r="K640" i="6"/>
  <c r="O640" i="6" s="1"/>
  <c r="H640" i="6"/>
  <c r="L640" i="6" s="1"/>
  <c r="J640" i="6"/>
  <c r="N640" i="6" s="1"/>
  <c r="H641" i="6"/>
  <c r="L641" i="6" s="1"/>
  <c r="J641" i="6"/>
  <c r="N641" i="6" s="1"/>
  <c r="K641" i="6"/>
  <c r="O641" i="6" s="1"/>
  <c r="K642" i="6"/>
  <c r="O642" i="6" s="1"/>
  <c r="H642" i="6"/>
  <c r="L642" i="6" s="1"/>
  <c r="J642" i="6"/>
  <c r="N642" i="6" s="1"/>
  <c r="K643" i="6"/>
  <c r="O643" i="6" s="1"/>
  <c r="H643" i="6"/>
  <c r="L643" i="6" s="1"/>
  <c r="J643" i="6"/>
  <c r="N643" i="6" s="1"/>
  <c r="K644" i="6"/>
  <c r="O644" i="6" s="1"/>
  <c r="H644" i="6"/>
  <c r="L644" i="6" s="1"/>
  <c r="J644" i="6"/>
  <c r="N644" i="6" s="1"/>
  <c r="K645" i="6"/>
  <c r="O645" i="6" s="1"/>
  <c r="H645" i="6"/>
  <c r="L645" i="6" s="1"/>
  <c r="J645" i="6"/>
  <c r="N645" i="6" s="1"/>
  <c r="K646" i="6"/>
  <c r="O646" i="6" s="1"/>
  <c r="H646" i="6"/>
  <c r="L646" i="6" s="1"/>
  <c r="J646" i="6"/>
  <c r="N646" i="6" s="1"/>
  <c r="K647" i="6"/>
  <c r="O647" i="6" s="1"/>
  <c r="H647" i="6"/>
  <c r="L647" i="6" s="1"/>
  <c r="J647" i="6"/>
  <c r="N647" i="6" s="1"/>
  <c r="K648" i="6"/>
  <c r="O648" i="6" s="1"/>
  <c r="H648" i="6"/>
  <c r="L648" i="6" s="1"/>
  <c r="J648" i="6"/>
  <c r="N648" i="6" s="1"/>
  <c r="K649" i="6"/>
  <c r="O649" i="6" s="1"/>
  <c r="H649" i="6"/>
  <c r="L649" i="6" s="1"/>
  <c r="J649" i="6"/>
  <c r="N649" i="6" s="1"/>
  <c r="K650" i="6"/>
  <c r="O650" i="6" s="1"/>
  <c r="H650" i="6"/>
  <c r="L650" i="6" s="1"/>
  <c r="J650" i="6"/>
  <c r="N650" i="6" s="1"/>
  <c r="L660" i="6"/>
  <c r="G661" i="6"/>
  <c r="L661" i="6"/>
  <c r="N661" i="6"/>
  <c r="G662" i="6"/>
  <c r="L662" i="6"/>
  <c r="N662" i="6"/>
  <c r="L663" i="6"/>
  <c r="N663" i="6"/>
  <c r="G664" i="6"/>
  <c r="L664" i="6"/>
  <c r="G665" i="6"/>
  <c r="N665" i="6"/>
  <c r="G666" i="6"/>
  <c r="N666" i="6"/>
  <c r="G667" i="6"/>
  <c r="L667" i="6"/>
  <c r="N667" i="6"/>
  <c r="L668" i="6"/>
  <c r="N668" i="6"/>
  <c r="G680" i="6"/>
  <c r="H680" i="6"/>
  <c r="L680" i="6" s="1"/>
  <c r="J680" i="6"/>
  <c r="N680" i="6" s="1"/>
  <c r="G681" i="6"/>
  <c r="K681" i="6" s="1"/>
  <c r="O681" i="6" s="1"/>
  <c r="H681" i="6"/>
  <c r="L681" i="6" s="1"/>
  <c r="J681" i="6"/>
  <c r="N681" i="6" s="1"/>
  <c r="K682" i="6"/>
  <c r="O682" i="6" s="1"/>
  <c r="H682" i="6"/>
  <c r="L682" i="6" s="1"/>
  <c r="J682" i="6"/>
  <c r="N682" i="6" s="1"/>
  <c r="E683" i="6"/>
  <c r="H683" i="6" s="1"/>
  <c r="L683" i="6" s="1"/>
  <c r="G672" i="6" l="1"/>
  <c r="O663" i="6"/>
  <c r="O661" i="6"/>
  <c r="O662" i="6"/>
  <c r="K680" i="6"/>
  <c r="O680" i="6" s="1"/>
  <c r="G683" i="6"/>
  <c r="K683" i="6" s="1"/>
  <c r="O683" i="6" s="1"/>
  <c r="O667" i="6"/>
  <c r="O572" i="6"/>
  <c r="K615" i="6"/>
  <c r="O615" i="6" s="1"/>
  <c r="K582" i="6"/>
  <c r="O582" i="6" s="1"/>
  <c r="J131" i="6"/>
  <c r="K131" i="6" s="1"/>
  <c r="G280" i="6"/>
  <c r="K110" i="6"/>
  <c r="N664" i="6"/>
  <c r="O664" i="6" s="1"/>
  <c r="L666" i="6"/>
  <c r="O666" i="6" s="1"/>
  <c r="K112" i="6"/>
  <c r="J115" i="6"/>
  <c r="K115" i="6" s="1"/>
  <c r="O580" i="6"/>
  <c r="L536" i="6"/>
  <c r="O536" i="6" s="1"/>
  <c r="N660" i="6"/>
  <c r="O660" i="6" s="1"/>
  <c r="L665" i="6"/>
  <c r="O665" i="6" s="1"/>
  <c r="L537" i="6"/>
  <c r="O537" i="6" s="1"/>
  <c r="O592" i="6" l="1"/>
  <c r="O672" i="6"/>
  <c r="K592" i="6"/>
  <c r="J134" i="6"/>
  <c r="K134" i="6" s="1"/>
</calcChain>
</file>

<file path=xl/sharedStrings.xml><?xml version="1.0" encoding="utf-8"?>
<sst xmlns="http://schemas.openxmlformats.org/spreadsheetml/2006/main" count="1637" uniqueCount="308">
  <si>
    <t>№ п/п</t>
  </si>
  <si>
    <t>Ед.изм.</t>
  </si>
  <si>
    <t>Код субсидии:</t>
  </si>
  <si>
    <t>Отраслевой код:</t>
  </si>
  <si>
    <t xml:space="preserve">№ п/п </t>
  </si>
  <si>
    <t>Наименование расходов</t>
  </si>
  <si>
    <t>Средний размер  выплаты на одного работника в день, руб</t>
  </si>
  <si>
    <t>Количество работников, чел</t>
  </si>
  <si>
    <t>Количество дней</t>
  </si>
  <si>
    <t>Сумма, руб</t>
  </si>
  <si>
    <t>Итого:</t>
  </si>
  <si>
    <t>1.2. Обоснования (расчеты) расходов на иные выплаты персоналу учреждений, за исключением фонда оплаты труда:</t>
  </si>
  <si>
    <t>1.2.1. Обоснования (расчеты) расходов, связанных с возмещением работникам (сотрудникам) расходов, связанных со служебными командировками</t>
  </si>
  <si>
    <t>Код вида финансового обеспечения:</t>
  </si>
  <si>
    <t>Средний размер выплаты на одного работника в день, руб</t>
  </si>
  <si>
    <t>Количество  дней</t>
  </si>
  <si>
    <t>Единица измерения</t>
  </si>
  <si>
    <t>Количество, ед</t>
  </si>
  <si>
    <t>Стоимость за ед., руб</t>
  </si>
  <si>
    <t>1.3. Обоснования (расчеты) страховых взносов 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страхования:</t>
  </si>
  <si>
    <t>1.3.1. Обоснования (расчеты) страховых взносов, начисленных на выплаты по заработной плате</t>
  </si>
  <si>
    <t>Наименование государственного внебюджетного фонда</t>
  </si>
  <si>
    <t>Размер базы для начисления страховых взносов, руб</t>
  </si>
  <si>
    <t>Сумма взноса, руб</t>
  </si>
  <si>
    <t>1.</t>
  </si>
  <si>
    <t>Страховые взносы в Пенсионный фонд Российской Федерации, всего</t>
  </si>
  <si>
    <t>В том числе: 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</si>
  <si>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</si>
  <si>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</si>
  <si>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</si>
  <si>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В том числе 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</si>
  <si>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</si>
  <si>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</si>
  <si>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 _ % *</t>
  </si>
  <si>
    <t>Страховые взносы в Федеральный фонд обязательного медицинского страхования, всего (по ставке 5,1%)</t>
  </si>
  <si>
    <t>1.1.</t>
  </si>
  <si>
    <t>1.2.</t>
  </si>
  <si>
    <t>1.3.</t>
  </si>
  <si>
    <t>2.</t>
  </si>
  <si>
    <t>2.1.</t>
  </si>
  <si>
    <t>2.2.</t>
  </si>
  <si>
    <t>2.3.</t>
  </si>
  <si>
    <t>2.4.</t>
  </si>
  <si>
    <t>2.5.</t>
  </si>
  <si>
    <t>3.</t>
  </si>
  <si>
    <t>x</t>
  </si>
  <si>
    <t>Налоговая база, руб.</t>
  </si>
  <si>
    <t>Ставка налога, %</t>
  </si>
  <si>
    <t>Сумма исчисленного налога, подлежащего уплате, руб</t>
  </si>
  <si>
    <t>Кол-во номеров</t>
  </si>
  <si>
    <t>Кол-во платежей в год</t>
  </si>
  <si>
    <t>Стоимость за ед., руб.</t>
  </si>
  <si>
    <t>Наименование показателя</t>
  </si>
  <si>
    <t>Объем потребления ресурсов</t>
  </si>
  <si>
    <t>Тариф (с учетом НДС), руб</t>
  </si>
  <si>
    <t>Кол-во кв.м (объектов)</t>
  </si>
  <si>
    <t>Период аренды</t>
  </si>
  <si>
    <t>Ставка арендной платы (с учетом НДС), руб</t>
  </si>
  <si>
    <t>Всего расходов, руб</t>
  </si>
  <si>
    <t>Обслуживаемая площадь, кв.м</t>
  </si>
  <si>
    <t>Стоимость 1кв.м. в месяц, руб</t>
  </si>
  <si>
    <t>Кол-во мест</t>
  </si>
  <si>
    <t>Суточные при служебных командировках и командировках на курсы повышения квалификации</t>
  </si>
  <si>
    <t>Транспортные услуги при служебных командировках и командировках на курсы повышения квалификации</t>
  </si>
  <si>
    <t>ИТОГО:</t>
  </si>
  <si>
    <t>х</t>
  </si>
  <si>
    <t>Проживание в командировках</t>
  </si>
  <si>
    <t>000 0702 0400123130</t>
  </si>
  <si>
    <t>Гигиеническое обучение</t>
  </si>
  <si>
    <t>000 0702 0400000130</t>
  </si>
  <si>
    <t>Налог на окружающую среду</t>
  </si>
  <si>
    <t>Предоставление местных телефонных соединений, мин</t>
  </si>
  <si>
    <t>Услуги пользования Интернет</t>
  </si>
  <si>
    <t>ИТОГО</t>
  </si>
  <si>
    <t>Электроэнергия (январь-июнь)</t>
  </si>
  <si>
    <t>Электроэнергия (июль-декабрь)</t>
  </si>
  <si>
    <t>Вывоз ТКО</t>
  </si>
  <si>
    <t>Теплоэнергия(январь-август)Гкл</t>
  </si>
  <si>
    <t>Теплоэнергия(сентябрь-декабрь)Гкл</t>
  </si>
  <si>
    <t>Водоснабжение (январь-июнь)</t>
  </si>
  <si>
    <t>Водоснабжение (июль-декабрь)</t>
  </si>
  <si>
    <t>Канализация (январь-июнь)</t>
  </si>
  <si>
    <t>Канализация (июль-декабрь)</t>
  </si>
  <si>
    <t>Аренда гаража</t>
  </si>
  <si>
    <t>Заправка картриджей</t>
  </si>
  <si>
    <t>Ремонт картриджей</t>
  </si>
  <si>
    <t>Дератизация здания школы</t>
  </si>
  <si>
    <t>Дератизация пищеблока</t>
  </si>
  <si>
    <t>ТО водоочистки, фильтры</t>
  </si>
  <si>
    <t>ТО параконвектоматов</t>
  </si>
  <si>
    <t>Обслуживание узлов учета тепла и воды</t>
  </si>
  <si>
    <t>ТО систем видеонаблюдения</t>
  </si>
  <si>
    <t>ТО электроустановок</t>
  </si>
  <si>
    <t>Проверка микроклимата</t>
  </si>
  <si>
    <t>Обслуживание тревожной кнопки</t>
  </si>
  <si>
    <t>ТО автобуса</t>
  </si>
  <si>
    <t>Бак анализы</t>
  </si>
  <si>
    <t>Форвард пожарная кнопка</t>
  </si>
  <si>
    <t>Обслуживание пож сигнализации ПБ луч</t>
  </si>
  <si>
    <t>Испытание электропроводки и электроустановок</t>
  </si>
  <si>
    <t>Утилизация отходов 1 класса опастности(ртутные лампы)</t>
  </si>
  <si>
    <t>Охрана объекта (Голышмановское МОВО)</t>
  </si>
  <si>
    <t>Подписка</t>
  </si>
  <si>
    <t>Оплата консультационных услуг</t>
  </si>
  <si>
    <t>Оплата курсов</t>
  </si>
  <si>
    <t>Услуги по изготовлению бланков аттестата</t>
  </si>
  <si>
    <t>Информационные услуги (публикация)</t>
  </si>
  <si>
    <t>Обучение пожарной безопастности</t>
  </si>
  <si>
    <t>Смывы бак анализ</t>
  </si>
  <si>
    <t>Обучение ГО</t>
  </si>
  <si>
    <t>Услуги по разработке проектов нормативов</t>
  </si>
  <si>
    <t>Составление актов на утилизацию</t>
  </si>
  <si>
    <t>Курсы повышения квалификации</t>
  </si>
  <si>
    <t>Мед обсл водителей</t>
  </si>
  <si>
    <t>Обслуживание Глонасс</t>
  </si>
  <si>
    <t>Страхование здания</t>
  </si>
  <si>
    <t>Страхование автобуса</t>
  </si>
  <si>
    <t>00 0702 0400000130</t>
  </si>
  <si>
    <t>Краска для пола</t>
  </si>
  <si>
    <t>шт</t>
  </si>
  <si>
    <t>Краска водоэмульсионная</t>
  </si>
  <si>
    <t>Краска белая</t>
  </si>
  <si>
    <t>Жидкое мыло</t>
  </si>
  <si>
    <t>Мешки для мусора</t>
  </si>
  <si>
    <t>Чистящие средства (пемолюкс)</t>
  </si>
  <si>
    <t>Чистящие средства (фейри)</t>
  </si>
  <si>
    <t>Тряпка для пола</t>
  </si>
  <si>
    <t>Перчатки резиновые</t>
  </si>
  <si>
    <t>Стиральный порошок</t>
  </si>
  <si>
    <t>Полотенца бумажные</t>
  </si>
  <si>
    <t>Кол-во дней</t>
  </si>
  <si>
    <t>Оплата услуг по организации общетвенного питания</t>
  </si>
  <si>
    <t>Огнетушители</t>
  </si>
  <si>
    <t>00 0702 0400123130</t>
  </si>
  <si>
    <t>Учебная литература</t>
  </si>
  <si>
    <t>Системный блок</t>
  </si>
  <si>
    <t>Принтер (МФУ)</t>
  </si>
  <si>
    <t>Монитор</t>
  </si>
  <si>
    <t>Бумага для офиса</t>
  </si>
  <si>
    <t>Ручка шарикова синяя</t>
  </si>
  <si>
    <t>Ластик</t>
  </si>
  <si>
    <t>Карандаш чернографитный</t>
  </si>
  <si>
    <t>Рабочие тетради</t>
  </si>
  <si>
    <t>белизна</t>
  </si>
  <si>
    <t>мел белый 100шт</t>
  </si>
  <si>
    <t>мешки для мусора 30-60л</t>
  </si>
  <si>
    <t>мешки для мусора 120-180л</t>
  </si>
  <si>
    <t>перчатки резиновые</t>
  </si>
  <si>
    <t>перчатки хб</t>
  </si>
  <si>
    <t>полотенца бумажные 2шт</t>
  </si>
  <si>
    <t>полотно половое (рулон)</t>
  </si>
  <si>
    <t>салфетки вискозные 10шт</t>
  </si>
  <si>
    <t>моющее средство</t>
  </si>
  <si>
    <t>мыло жидкое 5л</t>
  </si>
  <si>
    <t>бумага туалетная</t>
  </si>
  <si>
    <t>чистящее средство санокс</t>
  </si>
  <si>
    <t>чистящее средство пемолюкс</t>
  </si>
  <si>
    <t>порошок стиральный</t>
  </si>
  <si>
    <t>крем для рук гидрофобный</t>
  </si>
  <si>
    <t>санитарно-гигиенические полотенца</t>
  </si>
  <si>
    <t>самоклеящаяся бумага(включая клеевую ленту), в лентах или рулонах</t>
  </si>
  <si>
    <t>смывающие и обезвреживающие средства</t>
  </si>
  <si>
    <t>мыло жидкое мыло 5л</t>
  </si>
  <si>
    <t>мешки для мусора</t>
  </si>
  <si>
    <t>чистящие средства</t>
  </si>
  <si>
    <t>ведро оцинкованное12л</t>
  </si>
  <si>
    <t>салфетки бумажные</t>
  </si>
  <si>
    <t>Приобретение продуктов питания</t>
  </si>
  <si>
    <t>Оплата лицензии (электронные подписи)</t>
  </si>
  <si>
    <t>стоимость</t>
  </si>
  <si>
    <t>Цветная краска</t>
  </si>
  <si>
    <t>Проектор (кронштейн, экран)</t>
  </si>
  <si>
    <t>Ноутбук</t>
  </si>
  <si>
    <t>Спорт инвентарь</t>
  </si>
  <si>
    <t>Пиломатериал для проведения уроков технологии (столярное дело)</t>
  </si>
  <si>
    <t>Ткань, нитки для проведения уроков технологии (швейное дело)</t>
  </si>
  <si>
    <t>Полотно половое (рулон)</t>
  </si>
  <si>
    <t>Зап/части</t>
  </si>
  <si>
    <t xml:space="preserve">Обоснования  (расчеты) плановых показателей выплат </t>
  </si>
  <si>
    <t xml:space="preserve"> </t>
  </si>
  <si>
    <t>1. Обоснования (расчеты) выплат персоналу (строка 2100)</t>
  </si>
  <si>
    <t>1.1. Обоснования (расчеты) расходов на оплату труда:</t>
  </si>
  <si>
    <t>1.1.1. Обоснования (расчеты) расходов на заработную плату</t>
  </si>
  <si>
    <t>000 0702 0400123110</t>
  </si>
  <si>
    <t>Должность, группа должностей</t>
  </si>
  <si>
    <t>Установленная численность, единиц</t>
  </si>
  <si>
    <t>Среднемесячный размер оплаты труда, руб</t>
  </si>
  <si>
    <t>Районный коэффициент</t>
  </si>
  <si>
    <t>Фонд оплаты  труда на очередной фин.год (очередной фин.год и плановый период), руб</t>
  </si>
  <si>
    <t>Всего</t>
  </si>
  <si>
    <t>в том числе:</t>
  </si>
  <si>
    <t>Установленный должностной оклад</t>
  </si>
  <si>
    <t>Выплаты компенсационного характера</t>
  </si>
  <si>
    <t>Выплаты стимулирующего характера</t>
  </si>
  <si>
    <t>Иные выплаты</t>
  </si>
  <si>
    <t>000 0702 0400000110</t>
  </si>
  <si>
    <t>Мебель ученическая (парты)</t>
  </si>
  <si>
    <t>Мебель ученическая (стулья)</t>
  </si>
  <si>
    <t>ГСМ (т.ч. Масла)</t>
  </si>
  <si>
    <t>к Порядку составления и утверждения плана</t>
  </si>
  <si>
    <t>Юридическое сопровождение</t>
  </si>
  <si>
    <t>Спец. Одежда</t>
  </si>
  <si>
    <t>Приложение № 3</t>
  </si>
  <si>
    <t xml:space="preserve"> финансово-хозяйственной деятельности </t>
  </si>
  <si>
    <t>муниципальных бюджетных и автономных</t>
  </si>
  <si>
    <t>ТО тепловых сетей</t>
  </si>
  <si>
    <t>ТО водопроводных сетей</t>
  </si>
  <si>
    <t>ТО сетей водоотведения</t>
  </si>
  <si>
    <t>Акарецидная обработка территории</t>
  </si>
  <si>
    <t>уборка снега</t>
  </si>
  <si>
    <t>огнезащитная обработка крыши</t>
  </si>
  <si>
    <t>Покупка лицензий</t>
  </si>
  <si>
    <t>рабочие тетради</t>
  </si>
  <si>
    <t>Административно-управленческий персонал</t>
  </si>
  <si>
    <t>Педагогические работники</t>
  </si>
  <si>
    <t>Учебно-вспомогательный персонал</t>
  </si>
  <si>
    <t>Младший обслуживающий персонал</t>
  </si>
  <si>
    <t>Медицинская сестра</t>
  </si>
  <si>
    <t>Учителя</t>
  </si>
  <si>
    <t>денежная выплата за питание обучающихся на дому ГСОШ № 1</t>
  </si>
  <si>
    <t>денежная выплата за питание обучающихся на дому ГСКОШ № 3</t>
  </si>
  <si>
    <t>3.  Обоснования (расчеты) расходов на уплату налогов, сборов и иных платежей (строка 2300):</t>
  </si>
  <si>
    <t>4.  Обоснования (расчеты) расходов на закупку товаров, работ,услуг (строка 2600):</t>
  </si>
  <si>
    <t>4.1.  Обоснования (расчеты) расходов на услуги связи:</t>
  </si>
  <si>
    <t xml:space="preserve">4.2.  Обоснования (расчеты) расходов на оплату коммунальных услуг:                      </t>
  </si>
  <si>
    <t>4.3.</t>
  </si>
  <si>
    <t>4.4. Обоснования (расчеты) расходов на оплату аренды имущества:</t>
  </si>
  <si>
    <t>4.5. Обоснования (расчеты) расходов на оплату работ, услуг по содержанию имущества:</t>
  </si>
  <si>
    <t>4.5.1.  Обоснования (расчеты) иных расходов на оплату работ, услуг по содержанию имущества:</t>
  </si>
  <si>
    <t>4.5.2. Обоснования (расчеты) расходов на дератизацию и дезинсекцию</t>
  </si>
  <si>
    <t>4.5.3. Обоснования (расчеты) расходов на услуги по санитарному содержанию зданий и территорий:</t>
  </si>
  <si>
    <t>4.5.4. Обоснования (расчеты) расходов на услуги по техническому обслуживанию систем и оборудования:</t>
  </si>
  <si>
    <t>4.5.5. Обоснования (расчеты) расходов на санитарно-эпидемиологическую экспертизу, лабораторные исследования:</t>
  </si>
  <si>
    <t>4.5.6. Обоснования (расчеты) иных расходов на оплату работ, услуг по содержанию имущества:</t>
  </si>
  <si>
    <t>4.6.  Обоснования (расчеты) расходов на оплату прочих работ, услуг:</t>
  </si>
  <si>
    <t>4.7.  Обоснования (расчеты) расходов  на проведение ремонта зданий и сооружений:</t>
  </si>
  <si>
    <t>4.8.  Обоснования (расчеты) расходов  на страхование:</t>
  </si>
  <si>
    <t>4.9.  Обоснования (расчеты) расходов  на  приобретение основных средств:</t>
  </si>
  <si>
    <t>4.9.1.  Обоснования (расчеты) расходов  на  приобретение основных средств:</t>
  </si>
  <si>
    <t>4.10.  Обоснования (расчеты) расходов  на  приобретение материальных запасов:</t>
  </si>
  <si>
    <t>4.10.1.  Обоснования (расчеты) расходов  на  приобретение материальных запасов:</t>
  </si>
  <si>
    <t>Услуги попроведению медицинского осмотра сотрудников</t>
  </si>
  <si>
    <t>4.6.1.Обоснования (расчеты) расходов на невооруженную охрану объекта:</t>
  </si>
  <si>
    <t>4.6.2. Обоснования (расчеты) расходов  оплату прочих работ, услуг (за исключением расходов на невооруженную охрану объекта):</t>
  </si>
  <si>
    <t>4.6.3.  Обоснования (расчеты) расходов  оплату прочих работ, услуг (за исключением расходов на невооруженную охрану объекта):</t>
  </si>
  <si>
    <t>на 2025 год (на текущий финансовый год)</t>
  </si>
  <si>
    <t>на 2026 год (на первый год планового периода)</t>
  </si>
  <si>
    <t>на 2027 год (на второй год планового периода)</t>
  </si>
  <si>
    <t>ремонты дополнительная потребность 2025год</t>
  </si>
  <si>
    <t>Поверка узлов тепловой энергии</t>
  </si>
  <si>
    <t>на 2026год (на первый год планового периода)</t>
  </si>
  <si>
    <t>МФУ</t>
  </si>
  <si>
    <t>Бланки строгой отчетности</t>
  </si>
  <si>
    <t>текущий ремонт</t>
  </si>
  <si>
    <t>Охрана объекта</t>
  </si>
  <si>
    <t>2. Обоснования (расчеты)на социальные и иные выплаты населению (строка 2200):</t>
  </si>
  <si>
    <t>000 0702 0513030150</t>
  </si>
  <si>
    <t>на 2024 год (на текущий финансовый год)</t>
  </si>
  <si>
    <t>на 2025 год (на первый год планового периода)</t>
  </si>
  <si>
    <t>на 2026 год (на второй год планового периода)</t>
  </si>
  <si>
    <t>4.6.5.  Обоснования (расчеты) расходов на оказание услуг по организации общественного питания:</t>
  </si>
  <si>
    <t>4.6.4.  Обоснования (расчеты) расходов  оплату прочих работ, услуг (за исключением расходов на невооруженную охрану объекта):</t>
  </si>
  <si>
    <t>Прочие работы, услуги</t>
  </si>
  <si>
    <t>000 0702 0400101130</t>
  </si>
  <si>
    <t>00 0702 0400101130</t>
  </si>
  <si>
    <t>Посудомоечная машина</t>
  </si>
  <si>
    <t>00 0702 0503040150</t>
  </si>
  <si>
    <t>4.6.6.  Обоснования (расчеты) расходов на оказание услуг по организации общественного питания:</t>
  </si>
  <si>
    <t>000 0709 0550500150</t>
  </si>
  <si>
    <t>Советник директора</t>
  </si>
  <si>
    <t>000 0709 0505179150</t>
  </si>
  <si>
    <t>00 0703 0200127130</t>
  </si>
  <si>
    <t>единица измерения</t>
  </si>
  <si>
    <t>стоимость за ед.</t>
  </si>
  <si>
    <t>Костюм маскировочный</t>
  </si>
  <si>
    <t>Бандана</t>
  </si>
  <si>
    <t>000 0703 0200127130</t>
  </si>
  <si>
    <t>Учитель</t>
  </si>
  <si>
    <t>Оплата услуг по организации общетвенного питания (дети из семей мобилизованных)</t>
  </si>
  <si>
    <t>00 0702 0408730130</t>
  </si>
  <si>
    <t>00 0702 0200000130</t>
  </si>
  <si>
    <t>Материальные запасы</t>
  </si>
  <si>
    <t>000 0702 0500000150</t>
  </si>
  <si>
    <t>Количество  мес</t>
  </si>
  <si>
    <t>Субсидии на иные цели(общее образование) стипендия</t>
  </si>
  <si>
    <t>Холодильник БИРЮСА 6</t>
  </si>
  <si>
    <t>000 0709 0501601150</t>
  </si>
  <si>
    <t>повар</t>
  </si>
  <si>
    <t>4.6.7. Обоснования (расчеты) расходов на оказание услуг по организации общественного питания:</t>
  </si>
  <si>
    <t>Оплата услуг по организации общественного питания (летний  лагерь)</t>
  </si>
  <si>
    <t>4.6.8.  Обоснования (расчеты) расходов на оказание услуг по организации общественного питания:</t>
  </si>
  <si>
    <t>000 0709 0201601130</t>
  </si>
  <si>
    <t>Оплата услуг по организации общественного питания (летний лагерь)</t>
  </si>
  <si>
    <t>00007090501601150</t>
  </si>
  <si>
    <t>приобретение продуктов питания(лагерь)</t>
  </si>
  <si>
    <t>учреждений Голышмановского муниципального округа</t>
  </si>
  <si>
    <t>Оплата услуг по организации общественного питания</t>
  </si>
  <si>
    <t>Оплата услуг по организации горячего питания</t>
  </si>
  <si>
    <t>Ремонт здания(потолок)</t>
  </si>
  <si>
    <t>Форма для уроков ОБЗР</t>
  </si>
  <si>
    <t>Палатки, печь, карабины</t>
  </si>
  <si>
    <t>организация летнего отдыха</t>
  </si>
  <si>
    <t xml:space="preserve">  Обоснования (расчеты) расходов  на  приобретение материальных запасов:</t>
  </si>
  <si>
    <t>00007090201601130</t>
  </si>
  <si>
    <t>Пароконвектомат</t>
  </si>
  <si>
    <t>Раскладушка с матрасом</t>
  </si>
  <si>
    <t>Кондиционер</t>
  </si>
  <si>
    <t>Стойка ограждения  с вытяжной лентой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</si>
</sst>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name val="Arial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  <font>
      <sz val="12.5"/>
      <color theme="1"/>
      <name val="Arial"/>
      <family val="2"/>
      <charset val="204"/>
    </font>
    <font>
      <b/>
      <sz val="12.5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58">
    <xf numFmtId="0" fontId="0" fillId="0" borderId="0" xfId="0"/>
    <xf numFmtId="0" fontId="1" fillId="2" borderId="0" xfId="0" applyFont="1" applyFill="1"/>
    <xf numFmtId="0" fontId="1" fillId="2" borderId="9" xfId="0" applyFont="1" applyFill="1" applyBorder="1"/>
    <xf numFmtId="0" fontId="1" fillId="2" borderId="5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1" xfId="0" applyFont="1" applyFill="1" applyBorder="1" applyAlignment="1">
      <alignment horizontal="center"/>
    </xf>
    <xf numFmtId="2" fontId="1" fillId="2" borderId="0" xfId="0" applyNumberFormat="1" applyFont="1" applyFill="1"/>
    <xf numFmtId="0" fontId="1" fillId="2" borderId="0" xfId="0" applyFont="1" applyFill="1" applyBorder="1"/>
    <xf numFmtId="0" fontId="1" fillId="2" borderId="0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center"/>
    </xf>
    <xf numFmtId="2" fontId="1" fillId="2" borderId="0" xfId="0" applyNumberFormat="1" applyFont="1" applyFill="1" applyBorder="1"/>
    <xf numFmtId="2" fontId="1" fillId="2" borderId="0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left" wrapText="1"/>
    </xf>
    <xf numFmtId="0" fontId="3" fillId="2" borderId="9" xfId="0" applyFont="1" applyFill="1" applyBorder="1"/>
    <xf numFmtId="2" fontId="1" fillId="2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left"/>
    </xf>
    <xf numFmtId="0" fontId="2" fillId="2" borderId="0" xfId="0" applyFont="1" applyFill="1" applyAlignment="1">
      <alignment horizontal="left" wrapText="1"/>
    </xf>
    <xf numFmtId="0" fontId="1" fillId="2" borderId="1" xfId="0" applyFont="1" applyFill="1" applyBorder="1" applyAlignment="1">
      <alignment vertical="top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/>
    </xf>
    <xf numFmtId="0" fontId="2" fillId="2" borderId="0" xfId="0" applyFont="1" applyFill="1"/>
    <xf numFmtId="0" fontId="1" fillId="2" borderId="1" xfId="0" applyFont="1" applyFill="1" applyBorder="1" applyAlignment="1">
      <alignment vertical="center"/>
    </xf>
    <xf numFmtId="1" fontId="1" fillId="2" borderId="1" xfId="0" applyNumberFormat="1" applyFont="1" applyFill="1" applyBorder="1"/>
    <xf numFmtId="0" fontId="1" fillId="2" borderId="0" xfId="0" applyFont="1" applyFill="1" applyBorder="1" applyAlignment="1">
      <alignment vertical="center"/>
    </xf>
    <xf numFmtId="49" fontId="1" fillId="2" borderId="0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right"/>
    </xf>
    <xf numFmtId="2" fontId="1" fillId="2" borderId="1" xfId="0" applyNumberFormat="1" applyFont="1" applyFill="1" applyBorder="1" applyAlignment="1">
      <alignment horizontal="right"/>
    </xf>
    <xf numFmtId="16" fontId="1" fillId="2" borderId="1" xfId="0" applyNumberFormat="1" applyFont="1" applyFill="1" applyBorder="1" applyAlignment="1">
      <alignment horizontal="right"/>
    </xf>
    <xf numFmtId="0" fontId="1" fillId="2" borderId="4" xfId="0" applyFont="1" applyFill="1" applyBorder="1" applyAlignment="1">
      <alignment horizontal="right"/>
    </xf>
    <xf numFmtId="0" fontId="1" fillId="2" borderId="6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right" vertical="center"/>
    </xf>
    <xf numFmtId="0" fontId="2" fillId="2" borderId="0" xfId="0" applyFont="1" applyFill="1" applyAlignment="1">
      <alignment horizontal="left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right"/>
    </xf>
    <xf numFmtId="0" fontId="1" fillId="2" borderId="6" xfId="0" applyFont="1" applyFill="1" applyBorder="1" applyAlignment="1">
      <alignment horizontal="right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right"/>
    </xf>
    <xf numFmtId="0" fontId="1" fillId="2" borderId="6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/>
    </xf>
    <xf numFmtId="2" fontId="1" fillId="2" borderId="9" xfId="0" applyNumberFormat="1" applyFont="1" applyFill="1" applyBorder="1"/>
    <xf numFmtId="4" fontId="3" fillId="2" borderId="0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5" fillId="0" borderId="0" xfId="0" applyFont="1" applyFill="1"/>
    <xf numFmtId="0" fontId="5" fillId="0" borderId="9" xfId="0" applyFont="1" applyFill="1" applyBorder="1"/>
    <xf numFmtId="0" fontId="5" fillId="0" borderId="5" xfId="0" applyFont="1" applyFill="1" applyBorder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/>
    <xf numFmtId="2" fontId="5" fillId="0" borderId="1" xfId="0" applyNumberFormat="1" applyFont="1" applyFill="1" applyBorder="1"/>
    <xf numFmtId="2" fontId="5" fillId="0" borderId="1" xfId="1" applyNumberFormat="1" applyFont="1" applyFill="1" applyBorder="1"/>
    <xf numFmtId="0" fontId="1" fillId="0" borderId="0" xfId="0" applyFont="1"/>
    <xf numFmtId="0" fontId="1" fillId="0" borderId="9" xfId="0" applyFont="1" applyBorder="1"/>
    <xf numFmtId="0" fontId="1" fillId="0" borderId="0" xfId="0" applyFont="1" applyAlignment="1"/>
    <xf numFmtId="0" fontId="1" fillId="0" borderId="5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2" fontId="1" fillId="0" borderId="1" xfId="0" applyNumberFormat="1" applyFont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6" fillId="0" borderId="0" xfId="0" applyFont="1"/>
    <xf numFmtId="0" fontId="6" fillId="0" borderId="9" xfId="0" applyFont="1" applyBorder="1"/>
    <xf numFmtId="2" fontId="6" fillId="2" borderId="0" xfId="0" applyNumberFormat="1" applyFont="1" applyFill="1"/>
    <xf numFmtId="0" fontId="6" fillId="0" borderId="5" xfId="0" applyFont="1" applyBorder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2" fontId="6" fillId="0" borderId="1" xfId="0" applyNumberFormat="1" applyFont="1" applyBorder="1"/>
    <xf numFmtId="2" fontId="7" fillId="0" borderId="1" xfId="0" applyNumberFormat="1" applyFont="1" applyBorder="1"/>
    <xf numFmtId="0" fontId="6" fillId="0" borderId="1" xfId="0" applyFont="1" applyBorder="1"/>
    <xf numFmtId="0" fontId="1" fillId="0" borderId="0" xfId="0" applyFont="1" applyFill="1"/>
    <xf numFmtId="0" fontId="1" fillId="0" borderId="9" xfId="0" applyFont="1" applyFill="1" applyBorder="1"/>
    <xf numFmtId="0" fontId="1" fillId="0" borderId="5" xfId="0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2" fontId="1" fillId="0" borderId="1" xfId="0" applyNumberFormat="1" applyFont="1" applyFill="1" applyBorder="1"/>
    <xf numFmtId="0" fontId="1" fillId="0" borderId="1" xfId="0" applyFont="1" applyFill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horizontal="left" vertical="top" wrapText="1"/>
    </xf>
    <xf numFmtId="2" fontId="1" fillId="0" borderId="0" xfId="0" applyNumberFormat="1" applyFont="1" applyFill="1" applyBorder="1"/>
    <xf numFmtId="0" fontId="1" fillId="0" borderId="0" xfId="0" applyFont="1" applyFill="1" applyBorder="1" applyAlignment="1">
      <alignment horizontal="center"/>
    </xf>
    <xf numFmtId="0" fontId="0" fillId="0" borderId="0" xfId="0" applyFill="1" applyBorder="1"/>
    <xf numFmtId="0" fontId="1" fillId="0" borderId="5" xfId="0" quotePrefix="1" applyFont="1" applyFill="1" applyBorder="1"/>
    <xf numFmtId="0" fontId="1" fillId="2" borderId="4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8" fillId="0" borderId="0" xfId="0" applyFont="1" applyFill="1"/>
    <xf numFmtId="0" fontId="8" fillId="0" borderId="9" xfId="0" applyFont="1" applyFill="1" applyBorder="1"/>
    <xf numFmtId="0" fontId="8" fillId="0" borderId="5" xfId="0" applyFont="1" applyFill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/>
    <xf numFmtId="2" fontId="8" fillId="0" borderId="1" xfId="0" applyNumberFormat="1" applyFont="1" applyFill="1" applyBorder="1"/>
    <xf numFmtId="0" fontId="8" fillId="0" borderId="5" xfId="0" quotePrefix="1" applyFont="1" applyFill="1" applyBorder="1"/>
    <xf numFmtId="4" fontId="1" fillId="2" borderId="0" xfId="0" applyNumberFormat="1" applyFont="1" applyFill="1"/>
    <xf numFmtId="0" fontId="1" fillId="2" borderId="4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right"/>
    </xf>
    <xf numFmtId="0" fontId="1" fillId="2" borderId="6" xfId="0" applyFont="1" applyFill="1" applyBorder="1" applyAlignment="1">
      <alignment horizontal="right"/>
    </xf>
    <xf numFmtId="0" fontId="1" fillId="0" borderId="7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 wrapText="1"/>
    </xf>
    <xf numFmtId="0" fontId="1" fillId="2" borderId="5" xfId="0" applyFont="1" applyFill="1" applyBorder="1" applyAlignment="1">
      <alignment horizontal="left" wrapText="1"/>
    </xf>
    <xf numFmtId="0" fontId="1" fillId="2" borderId="6" xfId="0" applyFont="1" applyFill="1" applyBorder="1" applyAlignment="1">
      <alignment horizontal="left" wrapText="1"/>
    </xf>
    <xf numFmtId="0" fontId="1" fillId="0" borderId="0" xfId="0" applyFont="1" applyFill="1" applyAlignment="1">
      <alignment horizontal="left" vertical="top" wrapText="1"/>
    </xf>
    <xf numFmtId="0" fontId="5" fillId="0" borderId="4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0" fontId="1" fillId="2" borderId="0" xfId="0" applyFont="1" applyFill="1" applyAlignment="1">
      <alignment horizontal="left" vertical="top" wrapText="1"/>
    </xf>
    <xf numFmtId="2" fontId="1" fillId="2" borderId="4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2" borderId="4" xfId="0" applyFont="1" applyFill="1" applyBorder="1" applyAlignment="1">
      <alignment horizontal="left" wrapText="1"/>
    </xf>
    <xf numFmtId="0" fontId="7" fillId="2" borderId="6" xfId="0" applyFont="1" applyFill="1" applyBorder="1" applyAlignment="1">
      <alignment horizontal="left" wrapText="1"/>
    </xf>
    <xf numFmtId="0" fontId="6" fillId="0" borderId="1" xfId="0" applyFont="1" applyBorder="1" applyAlignment="1">
      <alignment horizontal="center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1" fillId="2" borderId="13" xfId="0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left" vertical="top" wrapText="1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2" fontId="1" fillId="2" borderId="4" xfId="0" applyNumberFormat="1" applyFont="1" applyFill="1" applyBorder="1" applyAlignment="1">
      <alignment horizontal="center" vertical="center" wrapText="1"/>
    </xf>
    <xf numFmtId="2" fontId="1" fillId="2" borderId="6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wrapText="1"/>
    </xf>
    <xf numFmtId="49" fontId="1" fillId="2" borderId="4" xfId="0" applyNumberFormat="1" applyFont="1" applyFill="1" applyBorder="1" applyAlignment="1">
      <alignment horizontal="left" vertical="center" wrapText="1"/>
    </xf>
    <xf numFmtId="49" fontId="1" fillId="2" borderId="6" xfId="0" applyNumberFormat="1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11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6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8" fillId="0" borderId="0" xfId="0" applyFont="1" applyFill="1" applyAlignment="1">
      <alignment horizontal="left" vertical="top" wrapText="1"/>
    </xf>
    <xf numFmtId="0" fontId="8" fillId="0" borderId="7" xfId="0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50"/>
  <sheetViews>
    <sheetView tabSelected="1" topLeftCell="A717" zoomScale="80" zoomScaleNormal="80" zoomScaleSheetLayoutView="80" workbookViewId="0">
      <selection activeCell="G566" sqref="G566"/>
    </sheetView>
  </sheetViews>
  <sheetFormatPr defaultRowHeight="35.1" customHeight="1" x14ac:dyDescent="0.2"/>
  <cols>
    <col min="1" max="1" width="9.28515625" style="1" bestFit="1" customWidth="1"/>
    <col min="2" max="2" width="41.7109375" style="1" customWidth="1"/>
    <col min="3" max="3" width="9.85546875" style="1" customWidth="1"/>
    <col min="4" max="4" width="16.85546875" style="1" customWidth="1"/>
    <col min="5" max="5" width="13.7109375" style="1" customWidth="1"/>
    <col min="6" max="6" width="14.42578125" style="1" customWidth="1"/>
    <col min="7" max="7" width="19.140625" style="1" customWidth="1"/>
    <col min="8" max="8" width="16.85546875" style="1" customWidth="1"/>
    <col min="9" max="9" width="14.42578125" style="1" customWidth="1"/>
    <col min="10" max="12" width="16.85546875" style="1" customWidth="1"/>
    <col min="13" max="13" width="14.140625" style="1" customWidth="1"/>
    <col min="14" max="14" width="15.42578125" style="1" customWidth="1"/>
    <col min="15" max="15" width="15.85546875" style="1" customWidth="1"/>
    <col min="16" max="16384" width="9.140625" style="1"/>
  </cols>
  <sheetData>
    <row r="1" spans="1:12" ht="15" x14ac:dyDescent="0.2">
      <c r="L1" s="24" t="s">
        <v>202</v>
      </c>
    </row>
    <row r="2" spans="1:12" ht="15" x14ac:dyDescent="0.2">
      <c r="L2" s="24" t="s">
        <v>199</v>
      </c>
    </row>
    <row r="3" spans="1:12" ht="15" x14ac:dyDescent="0.2">
      <c r="L3" s="24" t="s">
        <v>203</v>
      </c>
    </row>
    <row r="4" spans="1:12" ht="15" x14ac:dyDescent="0.2">
      <c r="L4" s="24" t="s">
        <v>204</v>
      </c>
    </row>
    <row r="5" spans="1:12" ht="15" x14ac:dyDescent="0.2">
      <c r="L5" s="24" t="s">
        <v>295</v>
      </c>
    </row>
    <row r="6" spans="1:12" ht="15.75" x14ac:dyDescent="0.25">
      <c r="A6" s="25" t="s">
        <v>178</v>
      </c>
    </row>
    <row r="7" spans="1:12" ht="15" x14ac:dyDescent="0.2">
      <c r="A7" s="1" t="s">
        <v>179</v>
      </c>
    </row>
    <row r="8" spans="1:12" ht="15.75" x14ac:dyDescent="0.25">
      <c r="A8" s="25" t="s">
        <v>180</v>
      </c>
    </row>
    <row r="9" spans="1:12" ht="15" x14ac:dyDescent="0.2">
      <c r="A9" s="1" t="s">
        <v>181</v>
      </c>
    </row>
    <row r="10" spans="1:12" ht="15" x14ac:dyDescent="0.2">
      <c r="A10" s="1" t="s">
        <v>182</v>
      </c>
    </row>
    <row r="11" spans="1:12" ht="15" x14ac:dyDescent="0.2">
      <c r="A11" s="1" t="s">
        <v>13</v>
      </c>
      <c r="E11" s="2">
        <v>8</v>
      </c>
      <c r="F11" s="2"/>
    </row>
    <row r="12" spans="1:12" ht="15" x14ac:dyDescent="0.2">
      <c r="A12" s="1" t="s">
        <v>2</v>
      </c>
      <c r="C12" s="2">
        <v>50400</v>
      </c>
      <c r="D12" s="2"/>
      <c r="E12" s="2"/>
      <c r="F12" s="2"/>
    </row>
    <row r="13" spans="1:12" ht="15" x14ac:dyDescent="0.2">
      <c r="A13" s="1" t="s">
        <v>3</v>
      </c>
      <c r="C13" s="3" t="s">
        <v>183</v>
      </c>
      <c r="D13" s="3"/>
      <c r="E13" s="3"/>
      <c r="F13" s="3"/>
    </row>
    <row r="14" spans="1:12" ht="15" x14ac:dyDescent="0.2"/>
    <row r="15" spans="1:12" ht="15" x14ac:dyDescent="0.2">
      <c r="A15" s="155" t="s">
        <v>0</v>
      </c>
      <c r="B15" s="156" t="s">
        <v>184</v>
      </c>
      <c r="C15" s="156"/>
      <c r="D15" s="156" t="s">
        <v>185</v>
      </c>
      <c r="E15" s="156"/>
      <c r="F15" s="155" t="s">
        <v>186</v>
      </c>
      <c r="G15" s="155"/>
      <c r="H15" s="155"/>
      <c r="I15" s="155"/>
      <c r="J15" s="155"/>
      <c r="K15" s="156" t="s">
        <v>187</v>
      </c>
      <c r="L15" s="156" t="s">
        <v>188</v>
      </c>
    </row>
    <row r="16" spans="1:12" ht="15" x14ac:dyDescent="0.2">
      <c r="A16" s="155"/>
      <c r="B16" s="156"/>
      <c r="C16" s="156"/>
      <c r="D16" s="156"/>
      <c r="E16" s="156"/>
      <c r="F16" s="155" t="s">
        <v>189</v>
      </c>
      <c r="G16" s="155" t="s">
        <v>190</v>
      </c>
      <c r="H16" s="155"/>
      <c r="I16" s="155"/>
      <c r="J16" s="155"/>
      <c r="K16" s="156"/>
      <c r="L16" s="156"/>
    </row>
    <row r="17" spans="1:16" ht="103.5" customHeight="1" x14ac:dyDescent="0.2">
      <c r="A17" s="155"/>
      <c r="B17" s="156"/>
      <c r="C17" s="156"/>
      <c r="D17" s="156"/>
      <c r="E17" s="156"/>
      <c r="F17" s="155"/>
      <c r="G17" s="4" t="s">
        <v>191</v>
      </c>
      <c r="H17" s="4" t="s">
        <v>192</v>
      </c>
      <c r="I17" s="4" t="s">
        <v>193</v>
      </c>
      <c r="J17" s="4" t="s">
        <v>194</v>
      </c>
      <c r="K17" s="156"/>
      <c r="L17" s="156"/>
    </row>
    <row r="18" spans="1:16" ht="15" x14ac:dyDescent="0.2">
      <c r="A18" s="30">
        <v>1</v>
      </c>
      <c r="B18" s="174" t="s">
        <v>213</v>
      </c>
      <c r="C18" s="176"/>
      <c r="D18" s="182">
        <v>6</v>
      </c>
      <c r="E18" s="182"/>
      <c r="F18" s="27">
        <f>G18+H18+I18+J18</f>
        <v>67413.771999999997</v>
      </c>
      <c r="G18" s="27">
        <v>47192</v>
      </c>
      <c r="H18" s="27"/>
      <c r="I18" s="27">
        <f>(G18+H18+J18)*0.4285</f>
        <v>20221.772000000001</v>
      </c>
      <c r="J18" s="27"/>
      <c r="K18" s="7">
        <v>1.1499999999999999</v>
      </c>
      <c r="L18" s="23">
        <f>((F18*D18*3)+(F18*D18*9))*K18</f>
        <v>5581860.3215999994</v>
      </c>
      <c r="M18" s="9"/>
      <c r="N18" s="9"/>
      <c r="O18" s="9"/>
      <c r="P18" s="9"/>
    </row>
    <row r="19" spans="1:16" ht="15" x14ac:dyDescent="0.2">
      <c r="A19" s="30">
        <v>2</v>
      </c>
      <c r="B19" s="171" t="s">
        <v>214</v>
      </c>
      <c r="C19" s="173"/>
      <c r="D19" s="164">
        <v>13.25</v>
      </c>
      <c r="E19" s="165"/>
      <c r="F19" s="27">
        <f t="shared" ref="F19:F21" si="0">G19+H19+I19+J19</f>
        <v>29653.450199999999</v>
      </c>
      <c r="G19" s="27">
        <v>20757</v>
      </c>
      <c r="H19" s="27"/>
      <c r="I19" s="27">
        <f>(G19+H19+J19)*0.4286</f>
        <v>8896.4501999999993</v>
      </c>
      <c r="J19" s="27"/>
      <c r="K19" s="7">
        <v>1.1499999999999999</v>
      </c>
      <c r="L19" s="23">
        <f>((F19*D19*3)+(F19*D19*9))*K19+638121</f>
        <v>6060254.3690699991</v>
      </c>
      <c r="M19" s="9"/>
      <c r="N19" s="9"/>
      <c r="O19" s="9"/>
      <c r="P19" s="9"/>
    </row>
    <row r="20" spans="1:16" ht="15" x14ac:dyDescent="0.2">
      <c r="A20" s="30">
        <v>3</v>
      </c>
      <c r="B20" s="171" t="s">
        <v>218</v>
      </c>
      <c r="C20" s="173"/>
      <c r="D20" s="164">
        <v>91.77</v>
      </c>
      <c r="E20" s="165"/>
      <c r="F20" s="27">
        <f>G20+H20+I20+J20</f>
        <v>36717.534400000004</v>
      </c>
      <c r="G20" s="27">
        <v>23672</v>
      </c>
      <c r="H20" s="27">
        <v>2495</v>
      </c>
      <c r="I20" s="27">
        <f>(G20+H20+J20)*0.4032</f>
        <v>10550.5344</v>
      </c>
      <c r="J20" s="27"/>
      <c r="K20" s="7">
        <v>1.1499999999999999</v>
      </c>
      <c r="L20" s="23">
        <f>((F20*D20*3)+(F20*D20*9))*K20-0.04</f>
        <v>46500040.180054404</v>
      </c>
      <c r="M20" s="9"/>
      <c r="N20" s="9"/>
      <c r="O20" s="9"/>
      <c r="P20" s="9"/>
    </row>
    <row r="21" spans="1:16" ht="15" x14ac:dyDescent="0.2">
      <c r="A21" s="30">
        <v>4</v>
      </c>
      <c r="B21" s="223" t="s">
        <v>215</v>
      </c>
      <c r="C21" s="224"/>
      <c r="D21" s="164">
        <v>12.5</v>
      </c>
      <c r="E21" s="165"/>
      <c r="F21" s="27">
        <f t="shared" si="0"/>
        <v>28028.789135999999</v>
      </c>
      <c r="G21" s="27">
        <v>19619.759999999998</v>
      </c>
      <c r="H21" s="27"/>
      <c r="I21" s="27">
        <f>(G21+H21+J21)*0.4286</f>
        <v>8409.0291359999992</v>
      </c>
      <c r="J21" s="27"/>
      <c r="K21" s="7">
        <v>1.1499999999999999</v>
      </c>
      <c r="L21" s="23">
        <f t="shared" ref="L21" si="1">((F21*D21*3)+(F21*D21*9))*K21</f>
        <v>4834966.1259599999</v>
      </c>
      <c r="M21" s="9"/>
      <c r="N21" s="9"/>
      <c r="O21" s="9"/>
      <c r="P21" s="9"/>
    </row>
    <row r="22" spans="1:16" ht="15" x14ac:dyDescent="0.2">
      <c r="A22" s="28"/>
      <c r="B22" s="29"/>
      <c r="C22" s="29"/>
      <c r="D22" s="12"/>
      <c r="E22" s="12"/>
      <c r="F22" s="10"/>
      <c r="G22" s="10"/>
      <c r="H22" s="10"/>
      <c r="I22" s="10"/>
      <c r="J22" s="10"/>
      <c r="K22" s="10"/>
      <c r="L22" s="13">
        <f>L18+L19+L20+L21</f>
        <v>62977120.996684402</v>
      </c>
      <c r="M22" s="9"/>
      <c r="N22" s="9"/>
      <c r="O22" s="9"/>
      <c r="P22" s="9"/>
    </row>
    <row r="23" spans="1:16" ht="15" x14ac:dyDescent="0.2">
      <c r="A23" s="1" t="s">
        <v>13</v>
      </c>
      <c r="E23" s="2">
        <v>8</v>
      </c>
      <c r="F23" s="2"/>
      <c r="L23" s="9"/>
      <c r="M23" s="9"/>
      <c r="N23" s="9"/>
      <c r="O23" s="9"/>
      <c r="P23" s="9"/>
    </row>
    <row r="24" spans="1:16" ht="15" x14ac:dyDescent="0.2">
      <c r="A24" s="1" t="s">
        <v>2</v>
      </c>
      <c r="C24" s="2">
        <v>50400</v>
      </c>
      <c r="D24" s="2"/>
      <c r="E24" s="2"/>
      <c r="F24" s="2"/>
      <c r="L24" s="9"/>
      <c r="M24" s="9"/>
      <c r="N24" s="9"/>
      <c r="O24" s="9"/>
      <c r="P24" s="9"/>
    </row>
    <row r="25" spans="1:16" ht="15" x14ac:dyDescent="0.2">
      <c r="A25" s="1" t="s">
        <v>3</v>
      </c>
      <c r="C25" s="3" t="s">
        <v>195</v>
      </c>
      <c r="D25" s="3"/>
      <c r="E25" s="3"/>
      <c r="F25" s="3"/>
      <c r="L25" s="9"/>
      <c r="M25" s="9"/>
      <c r="N25" s="9"/>
      <c r="O25" s="9"/>
      <c r="P25" s="9"/>
    </row>
    <row r="26" spans="1:16" ht="15" x14ac:dyDescent="0.2">
      <c r="A26" s="155" t="s">
        <v>0</v>
      </c>
      <c r="B26" s="156" t="s">
        <v>184</v>
      </c>
      <c r="C26" s="156"/>
      <c r="D26" s="156" t="s">
        <v>185</v>
      </c>
      <c r="E26" s="156"/>
      <c r="F26" s="155" t="s">
        <v>186</v>
      </c>
      <c r="G26" s="155"/>
      <c r="H26" s="155"/>
      <c r="I26" s="155"/>
      <c r="J26" s="155"/>
      <c r="K26" s="156" t="s">
        <v>187</v>
      </c>
      <c r="L26" s="156" t="s">
        <v>188</v>
      </c>
    </row>
    <row r="27" spans="1:16" ht="15" x14ac:dyDescent="0.2">
      <c r="A27" s="155"/>
      <c r="B27" s="156"/>
      <c r="C27" s="156"/>
      <c r="D27" s="156"/>
      <c r="E27" s="156"/>
      <c r="F27" s="155" t="s">
        <v>189</v>
      </c>
      <c r="G27" s="155" t="s">
        <v>190</v>
      </c>
      <c r="H27" s="155"/>
      <c r="I27" s="155"/>
      <c r="J27" s="155"/>
      <c r="K27" s="156"/>
      <c r="L27" s="156"/>
    </row>
    <row r="28" spans="1:16" ht="101.25" customHeight="1" x14ac:dyDescent="0.2">
      <c r="A28" s="155"/>
      <c r="B28" s="156"/>
      <c r="C28" s="156"/>
      <c r="D28" s="156"/>
      <c r="E28" s="156"/>
      <c r="F28" s="155"/>
      <c r="G28" s="4" t="s">
        <v>191</v>
      </c>
      <c r="H28" s="4" t="s">
        <v>192</v>
      </c>
      <c r="I28" s="4" t="s">
        <v>193</v>
      </c>
      <c r="J28" s="4" t="s">
        <v>194</v>
      </c>
      <c r="K28" s="156"/>
      <c r="L28" s="156"/>
    </row>
    <row r="29" spans="1:16" ht="15" x14ac:dyDescent="0.2">
      <c r="A29" s="30">
        <v>1</v>
      </c>
      <c r="B29" s="174" t="s">
        <v>216</v>
      </c>
      <c r="C29" s="176"/>
      <c r="D29" s="182">
        <v>21</v>
      </c>
      <c r="E29" s="182"/>
      <c r="F29" s="7">
        <f>G29+H29+I29+J29</f>
        <v>24488.145</v>
      </c>
      <c r="G29" s="7">
        <v>16293</v>
      </c>
      <c r="H29" s="7">
        <v>482</v>
      </c>
      <c r="I29" s="7">
        <f>(G29+H29+J29)*0.4598</f>
        <v>7713.1449999999995</v>
      </c>
      <c r="J29" s="7"/>
      <c r="K29" s="7">
        <v>1.1499999999999999</v>
      </c>
      <c r="L29" s="23">
        <f>((F29*D29*3)+(F29*D29*1.045*9))*K29-176.85</f>
        <v>7335999.9952087486</v>
      </c>
      <c r="M29" s="9"/>
      <c r="N29" s="9"/>
      <c r="O29" s="9"/>
      <c r="P29" s="9"/>
    </row>
    <row r="30" spans="1:16" ht="15" x14ac:dyDescent="0.2">
      <c r="A30" s="26">
        <v>2</v>
      </c>
      <c r="B30" s="171" t="s">
        <v>217</v>
      </c>
      <c r="C30" s="173"/>
      <c r="D30" s="164">
        <v>1</v>
      </c>
      <c r="E30" s="165"/>
      <c r="F30" s="7">
        <f>G30+H30+I30+J30</f>
        <v>43337.252500000002</v>
      </c>
      <c r="G30" s="7">
        <v>28232</v>
      </c>
      <c r="H30" s="7">
        <v>2823</v>
      </c>
      <c r="I30" s="7">
        <f>(G30+H30+J30)*0.3955</f>
        <v>12282.252500000001</v>
      </c>
      <c r="J30" s="7"/>
      <c r="K30" s="7">
        <v>1.1499999999999999</v>
      </c>
      <c r="L30" s="23">
        <f>((F30*D30*3)+(F30*D30*9))*K30-54.08+12000</f>
        <v>610000.00450000004</v>
      </c>
      <c r="M30" s="9"/>
      <c r="N30" s="9"/>
      <c r="O30" s="9"/>
      <c r="P30" s="9"/>
    </row>
    <row r="31" spans="1:16" ht="15" x14ac:dyDescent="0.2">
      <c r="A31" s="28"/>
      <c r="B31" s="18"/>
      <c r="C31" s="18"/>
      <c r="D31" s="12"/>
      <c r="E31" s="71"/>
      <c r="F31" s="72"/>
      <c r="G31" s="13"/>
      <c r="H31" s="13"/>
      <c r="I31" s="13"/>
      <c r="J31" s="13"/>
      <c r="K31" s="13"/>
      <c r="L31" s="73">
        <f>L29+L30</f>
        <v>7945999.9997087484</v>
      </c>
      <c r="M31" s="9"/>
      <c r="N31" s="9"/>
      <c r="O31" s="9"/>
      <c r="P31" s="9"/>
    </row>
    <row r="32" spans="1:16" ht="20.100000000000001" customHeight="1" x14ac:dyDescent="0.2">
      <c r="A32" s="1" t="s">
        <v>13</v>
      </c>
      <c r="E32" s="2">
        <v>9</v>
      </c>
      <c r="F32" s="2"/>
      <c r="L32" s="9"/>
      <c r="M32" s="9"/>
      <c r="N32" s="9"/>
      <c r="O32" s="9"/>
      <c r="P32" s="9"/>
    </row>
    <row r="33" spans="1:16" ht="20.100000000000001" customHeight="1" x14ac:dyDescent="0.2">
      <c r="A33" s="1" t="s">
        <v>2</v>
      </c>
      <c r="C33" s="2">
        <v>50502</v>
      </c>
      <c r="D33" s="2"/>
      <c r="E33" s="2"/>
      <c r="F33" s="2"/>
      <c r="L33" s="9"/>
      <c r="M33" s="9"/>
      <c r="N33" s="9"/>
      <c r="O33" s="9"/>
      <c r="P33" s="9"/>
    </row>
    <row r="34" spans="1:16" ht="20.100000000000001" customHeight="1" x14ac:dyDescent="0.2">
      <c r="A34" s="1" t="s">
        <v>3</v>
      </c>
      <c r="C34" s="3" t="s">
        <v>256</v>
      </c>
      <c r="D34" s="3"/>
      <c r="E34" s="3"/>
      <c r="F34" s="3"/>
      <c r="L34" s="9"/>
      <c r="M34" s="9"/>
      <c r="N34" s="9"/>
      <c r="O34" s="9"/>
      <c r="P34" s="9"/>
    </row>
    <row r="35" spans="1:16" ht="20.100000000000001" customHeight="1" x14ac:dyDescent="0.2">
      <c r="A35" s="207" t="s">
        <v>0</v>
      </c>
      <c r="B35" s="201" t="s">
        <v>184</v>
      </c>
      <c r="C35" s="202"/>
      <c r="D35" s="201" t="s">
        <v>185</v>
      </c>
      <c r="E35" s="202"/>
      <c r="F35" s="215" t="s">
        <v>186</v>
      </c>
      <c r="G35" s="216"/>
      <c r="H35" s="216"/>
      <c r="I35" s="216"/>
      <c r="J35" s="217"/>
      <c r="K35" s="157" t="s">
        <v>187</v>
      </c>
      <c r="L35" s="157" t="s">
        <v>188</v>
      </c>
      <c r="M35" s="9"/>
      <c r="N35" s="9"/>
      <c r="O35" s="9"/>
      <c r="P35" s="9"/>
    </row>
    <row r="36" spans="1:16" ht="20.100000000000001" customHeight="1" x14ac:dyDescent="0.2">
      <c r="A36" s="208"/>
      <c r="B36" s="225"/>
      <c r="C36" s="226"/>
      <c r="D36" s="225"/>
      <c r="E36" s="226"/>
      <c r="F36" s="207" t="s">
        <v>189</v>
      </c>
      <c r="G36" s="215" t="s">
        <v>190</v>
      </c>
      <c r="H36" s="216"/>
      <c r="I36" s="216"/>
      <c r="J36" s="217"/>
      <c r="K36" s="227"/>
      <c r="L36" s="227"/>
      <c r="M36" s="9"/>
      <c r="N36" s="9"/>
      <c r="O36" s="9"/>
      <c r="P36" s="9"/>
    </row>
    <row r="37" spans="1:16" ht="60.75" customHeight="1" x14ac:dyDescent="0.2">
      <c r="A37" s="209"/>
      <c r="B37" s="203"/>
      <c r="C37" s="204"/>
      <c r="D37" s="203"/>
      <c r="E37" s="204"/>
      <c r="F37" s="209"/>
      <c r="G37" s="61" t="s">
        <v>191</v>
      </c>
      <c r="H37" s="61" t="s">
        <v>192</v>
      </c>
      <c r="I37" s="61" t="s">
        <v>193</v>
      </c>
      <c r="J37" s="61" t="s">
        <v>194</v>
      </c>
      <c r="K37" s="158"/>
      <c r="L37" s="158"/>
      <c r="M37" s="9"/>
      <c r="N37" s="9"/>
      <c r="O37" s="9"/>
      <c r="P37" s="9"/>
    </row>
    <row r="38" spans="1:16" ht="49.5" customHeight="1" x14ac:dyDescent="0.2">
      <c r="A38" s="30">
        <v>1</v>
      </c>
      <c r="B38" s="174" t="s">
        <v>214</v>
      </c>
      <c r="C38" s="176"/>
      <c r="D38" s="164">
        <v>49</v>
      </c>
      <c r="E38" s="165"/>
      <c r="F38" s="7">
        <v>10000</v>
      </c>
      <c r="G38" s="7">
        <v>10000</v>
      </c>
      <c r="H38" s="7"/>
      <c r="I38" s="7"/>
      <c r="J38" s="7"/>
      <c r="K38" s="7">
        <v>1.1499999999999999</v>
      </c>
      <c r="L38" s="23">
        <v>6918313</v>
      </c>
      <c r="M38" s="9"/>
      <c r="N38" s="9"/>
      <c r="O38" s="9"/>
      <c r="P38" s="9"/>
    </row>
    <row r="39" spans="1:16" ht="20.100000000000001" customHeight="1" x14ac:dyDescent="0.2">
      <c r="A39" s="1" t="s">
        <v>13</v>
      </c>
      <c r="E39" s="2">
        <v>9</v>
      </c>
      <c r="F39" s="2"/>
      <c r="L39" s="9"/>
      <c r="M39" s="9"/>
      <c r="N39" s="9"/>
      <c r="O39" s="9"/>
      <c r="P39" s="9"/>
    </row>
    <row r="40" spans="1:16" ht="20.100000000000001" customHeight="1" x14ac:dyDescent="0.2">
      <c r="A40" s="1" t="s">
        <v>2</v>
      </c>
      <c r="C40" s="2">
        <v>50502</v>
      </c>
      <c r="D40" s="2"/>
      <c r="E40" s="2"/>
      <c r="F40" s="2"/>
      <c r="L40" s="9"/>
      <c r="M40" s="9"/>
      <c r="N40" s="9"/>
      <c r="O40" s="9"/>
      <c r="P40" s="9"/>
    </row>
    <row r="41" spans="1:16" ht="20.100000000000001" customHeight="1" x14ac:dyDescent="0.2">
      <c r="A41" s="1" t="s">
        <v>3</v>
      </c>
      <c r="C41" s="3" t="s">
        <v>256</v>
      </c>
      <c r="D41" s="3"/>
      <c r="E41" s="3"/>
      <c r="F41" s="3"/>
      <c r="L41" s="9"/>
      <c r="M41" s="9"/>
      <c r="N41" s="9"/>
      <c r="O41" s="9"/>
      <c r="P41" s="9"/>
    </row>
    <row r="42" spans="1:16" ht="20.100000000000001" customHeight="1" x14ac:dyDescent="0.2">
      <c r="A42" s="155" t="s">
        <v>0</v>
      </c>
      <c r="B42" s="156" t="s">
        <v>184</v>
      </c>
      <c r="C42" s="156"/>
      <c r="D42" s="156" t="s">
        <v>185</v>
      </c>
      <c r="E42" s="156"/>
      <c r="F42" s="155" t="s">
        <v>186</v>
      </c>
      <c r="G42" s="155"/>
      <c r="H42" s="155"/>
      <c r="I42" s="155"/>
      <c r="J42" s="155"/>
      <c r="K42" s="156" t="s">
        <v>187</v>
      </c>
      <c r="L42" s="156" t="s">
        <v>188</v>
      </c>
      <c r="M42" s="9"/>
      <c r="N42" s="9"/>
      <c r="O42" s="9"/>
      <c r="P42" s="9"/>
    </row>
    <row r="43" spans="1:16" ht="20.100000000000001" customHeight="1" x14ac:dyDescent="0.2">
      <c r="A43" s="155"/>
      <c r="B43" s="156"/>
      <c r="C43" s="156"/>
      <c r="D43" s="156"/>
      <c r="E43" s="156"/>
      <c r="F43" s="155" t="s">
        <v>189</v>
      </c>
      <c r="G43" s="155" t="s">
        <v>190</v>
      </c>
      <c r="H43" s="155"/>
      <c r="I43" s="155"/>
      <c r="J43" s="155"/>
      <c r="K43" s="156"/>
      <c r="L43" s="156"/>
      <c r="M43" s="9"/>
      <c r="N43" s="9"/>
      <c r="O43" s="9"/>
      <c r="P43" s="9"/>
    </row>
    <row r="44" spans="1:16" ht="60.75" customHeight="1" x14ac:dyDescent="0.2">
      <c r="A44" s="155"/>
      <c r="B44" s="156"/>
      <c r="C44" s="156"/>
      <c r="D44" s="156"/>
      <c r="E44" s="156"/>
      <c r="F44" s="155"/>
      <c r="G44" s="67" t="s">
        <v>191</v>
      </c>
      <c r="H44" s="67" t="s">
        <v>192</v>
      </c>
      <c r="I44" s="67" t="s">
        <v>193</v>
      </c>
      <c r="J44" s="67" t="s">
        <v>194</v>
      </c>
      <c r="K44" s="156"/>
      <c r="L44" s="156"/>
      <c r="M44" s="9"/>
      <c r="N44" s="9"/>
      <c r="O44" s="9"/>
      <c r="P44" s="9"/>
    </row>
    <row r="45" spans="1:16" ht="49.5" customHeight="1" x14ac:dyDescent="0.2">
      <c r="A45" s="30">
        <v>1</v>
      </c>
      <c r="B45" s="174" t="s">
        <v>214</v>
      </c>
      <c r="C45" s="176"/>
      <c r="D45" s="182">
        <v>50</v>
      </c>
      <c r="E45" s="182"/>
      <c r="F45" s="7">
        <v>5000</v>
      </c>
      <c r="G45" s="7">
        <v>5000</v>
      </c>
      <c r="H45" s="7"/>
      <c r="I45" s="7"/>
      <c r="J45" s="7"/>
      <c r="K45" s="7">
        <v>1.1499999999999999</v>
      </c>
      <c r="L45" s="23">
        <v>307105.71999999997</v>
      </c>
      <c r="M45" s="9"/>
      <c r="N45" s="9"/>
      <c r="O45" s="9"/>
      <c r="P45" s="9"/>
    </row>
    <row r="46" spans="1:16" ht="15" x14ac:dyDescent="0.2">
      <c r="A46" s="28"/>
      <c r="B46" s="29"/>
      <c r="C46" s="29"/>
      <c r="D46" s="12"/>
      <c r="E46" s="12"/>
      <c r="F46" s="10"/>
      <c r="G46" s="10"/>
      <c r="H46" s="10"/>
      <c r="I46" s="10"/>
      <c r="J46" s="10"/>
      <c r="K46" s="10"/>
      <c r="L46" s="13">
        <f>L45</f>
        <v>307105.71999999997</v>
      </c>
      <c r="M46" s="9"/>
      <c r="N46" s="9"/>
      <c r="O46" s="9"/>
      <c r="P46" s="9"/>
    </row>
    <row r="47" spans="1:16" ht="15" x14ac:dyDescent="0.2">
      <c r="A47" s="1" t="s">
        <v>13</v>
      </c>
      <c r="E47" s="2">
        <v>9</v>
      </c>
      <c r="F47" s="2"/>
    </row>
    <row r="48" spans="1:16" ht="15" x14ac:dyDescent="0.2">
      <c r="A48" s="1" t="s">
        <v>2</v>
      </c>
      <c r="C48" s="2">
        <v>50502</v>
      </c>
      <c r="D48" s="2"/>
      <c r="E48" s="2"/>
      <c r="F48" s="2"/>
    </row>
    <row r="49" spans="1:16" ht="20.100000000000001" customHeight="1" x14ac:dyDescent="0.2">
      <c r="A49" s="1" t="s">
        <v>3</v>
      </c>
      <c r="C49" s="3" t="s">
        <v>268</v>
      </c>
      <c r="D49" s="3"/>
      <c r="E49" s="3"/>
      <c r="F49" s="3"/>
      <c r="L49" s="9"/>
      <c r="M49" s="9"/>
      <c r="N49" s="9"/>
      <c r="O49" s="9"/>
      <c r="P49" s="9"/>
    </row>
    <row r="50" spans="1:16" ht="20.100000000000001" customHeight="1" x14ac:dyDescent="0.2">
      <c r="A50" s="155" t="s">
        <v>0</v>
      </c>
      <c r="B50" s="156" t="s">
        <v>184</v>
      </c>
      <c r="C50" s="156"/>
      <c r="D50" s="156" t="s">
        <v>185</v>
      </c>
      <c r="E50" s="156"/>
      <c r="F50" s="155" t="s">
        <v>186</v>
      </c>
      <c r="G50" s="155"/>
      <c r="H50" s="155"/>
      <c r="I50" s="155"/>
      <c r="J50" s="155"/>
      <c r="K50" s="156" t="s">
        <v>187</v>
      </c>
      <c r="L50" s="156" t="s">
        <v>188</v>
      </c>
      <c r="M50" s="9"/>
      <c r="N50" s="9"/>
      <c r="O50" s="9"/>
      <c r="P50" s="9"/>
    </row>
    <row r="51" spans="1:16" ht="20.100000000000001" customHeight="1" x14ac:dyDescent="0.2">
      <c r="A51" s="155"/>
      <c r="B51" s="156"/>
      <c r="C51" s="156"/>
      <c r="D51" s="156"/>
      <c r="E51" s="156"/>
      <c r="F51" s="155" t="s">
        <v>189</v>
      </c>
      <c r="G51" s="155" t="s">
        <v>190</v>
      </c>
      <c r="H51" s="155"/>
      <c r="I51" s="155"/>
      <c r="J51" s="155"/>
      <c r="K51" s="156"/>
      <c r="L51" s="156"/>
      <c r="M51" s="9"/>
      <c r="N51" s="9"/>
      <c r="O51" s="9"/>
      <c r="P51" s="9"/>
    </row>
    <row r="52" spans="1:16" ht="60.75" customHeight="1" x14ac:dyDescent="0.2">
      <c r="A52" s="155"/>
      <c r="B52" s="156"/>
      <c r="C52" s="156"/>
      <c r="D52" s="156"/>
      <c r="E52" s="156"/>
      <c r="F52" s="155"/>
      <c r="G52" s="69" t="s">
        <v>191</v>
      </c>
      <c r="H52" s="69" t="s">
        <v>192</v>
      </c>
      <c r="I52" s="69" t="s">
        <v>193</v>
      </c>
      <c r="J52" s="69" t="s">
        <v>194</v>
      </c>
      <c r="K52" s="156"/>
      <c r="L52" s="156"/>
      <c r="M52" s="9"/>
      <c r="N52" s="9"/>
      <c r="O52" s="9"/>
      <c r="P52" s="9"/>
    </row>
    <row r="53" spans="1:16" ht="49.5" customHeight="1" x14ac:dyDescent="0.2">
      <c r="A53" s="30">
        <v>1</v>
      </c>
      <c r="B53" s="174" t="s">
        <v>269</v>
      </c>
      <c r="C53" s="176"/>
      <c r="D53" s="182">
        <v>1</v>
      </c>
      <c r="E53" s="182"/>
      <c r="F53" s="7">
        <v>69000</v>
      </c>
      <c r="G53" s="7">
        <v>5000</v>
      </c>
      <c r="H53" s="7"/>
      <c r="I53" s="7"/>
      <c r="J53" s="7"/>
      <c r="K53" s="7">
        <v>1.1499999999999999</v>
      </c>
      <c r="L53" s="23">
        <f>F53</f>
        <v>69000</v>
      </c>
      <c r="M53" s="9"/>
      <c r="N53" s="9"/>
      <c r="O53" s="9"/>
      <c r="P53" s="9"/>
    </row>
    <row r="54" spans="1:16" ht="15" x14ac:dyDescent="0.2">
      <c r="A54" s="1" t="s">
        <v>13</v>
      </c>
      <c r="E54" s="2">
        <v>9</v>
      </c>
      <c r="F54" s="2"/>
    </row>
    <row r="55" spans="1:16" ht="15" x14ac:dyDescent="0.2">
      <c r="A55" s="1" t="s">
        <v>2</v>
      </c>
      <c r="C55" s="2">
        <v>50502</v>
      </c>
      <c r="D55" s="2"/>
      <c r="E55" s="2"/>
      <c r="F55" s="2"/>
    </row>
    <row r="56" spans="1:16" ht="20.100000000000001" customHeight="1" x14ac:dyDescent="0.2">
      <c r="A56" s="1" t="s">
        <v>3</v>
      </c>
      <c r="C56" s="3" t="s">
        <v>270</v>
      </c>
      <c r="D56" s="3"/>
      <c r="E56" s="3"/>
      <c r="F56" s="3"/>
      <c r="L56" s="9"/>
      <c r="M56" s="9"/>
      <c r="N56" s="9"/>
      <c r="O56" s="9"/>
      <c r="P56" s="9"/>
    </row>
    <row r="57" spans="1:16" ht="20.100000000000001" customHeight="1" x14ac:dyDescent="0.2">
      <c r="A57" s="155" t="s">
        <v>0</v>
      </c>
      <c r="B57" s="156" t="s">
        <v>184</v>
      </c>
      <c r="C57" s="156"/>
      <c r="D57" s="156" t="s">
        <v>185</v>
      </c>
      <c r="E57" s="156"/>
      <c r="F57" s="155" t="s">
        <v>186</v>
      </c>
      <c r="G57" s="155"/>
      <c r="H57" s="155"/>
      <c r="I57" s="155"/>
      <c r="J57" s="155"/>
      <c r="K57" s="156" t="s">
        <v>187</v>
      </c>
      <c r="L57" s="156" t="s">
        <v>188</v>
      </c>
      <c r="M57" s="9"/>
      <c r="N57" s="9"/>
      <c r="O57" s="9"/>
      <c r="P57" s="9"/>
    </row>
    <row r="58" spans="1:16" ht="20.100000000000001" customHeight="1" x14ac:dyDescent="0.2">
      <c r="A58" s="155"/>
      <c r="B58" s="156"/>
      <c r="C58" s="156"/>
      <c r="D58" s="156"/>
      <c r="E58" s="156"/>
      <c r="F58" s="155" t="s">
        <v>189</v>
      </c>
      <c r="G58" s="155" t="s">
        <v>190</v>
      </c>
      <c r="H58" s="155"/>
      <c r="I58" s="155"/>
      <c r="J58" s="155"/>
      <c r="K58" s="156"/>
      <c r="L58" s="156"/>
      <c r="M58" s="9"/>
      <c r="N58" s="9"/>
      <c r="O58" s="9"/>
      <c r="P58" s="9"/>
    </row>
    <row r="59" spans="1:16" ht="60.75" customHeight="1" x14ac:dyDescent="0.2">
      <c r="A59" s="155"/>
      <c r="B59" s="156"/>
      <c r="C59" s="156"/>
      <c r="D59" s="156"/>
      <c r="E59" s="156"/>
      <c r="F59" s="155"/>
      <c r="G59" s="70" t="s">
        <v>191</v>
      </c>
      <c r="H59" s="70" t="s">
        <v>192</v>
      </c>
      <c r="I59" s="70" t="s">
        <v>193</v>
      </c>
      <c r="J59" s="70" t="s">
        <v>194</v>
      </c>
      <c r="K59" s="156"/>
      <c r="L59" s="156"/>
      <c r="M59" s="9"/>
      <c r="N59" s="9"/>
      <c r="O59" s="9"/>
      <c r="P59" s="9"/>
    </row>
    <row r="60" spans="1:16" ht="49.5" customHeight="1" x14ac:dyDescent="0.2">
      <c r="A60" s="30">
        <v>1</v>
      </c>
      <c r="B60" s="174" t="s">
        <v>269</v>
      </c>
      <c r="C60" s="176"/>
      <c r="D60" s="182">
        <v>1</v>
      </c>
      <c r="E60" s="182"/>
      <c r="F60" s="7">
        <v>297809.71999999997</v>
      </c>
      <c r="G60" s="7">
        <v>21580</v>
      </c>
      <c r="H60" s="7"/>
      <c r="I60" s="7"/>
      <c r="J60" s="7"/>
      <c r="K60" s="7">
        <v>1.1499999999999999</v>
      </c>
      <c r="L60" s="23">
        <f>F60</f>
        <v>297809.71999999997</v>
      </c>
      <c r="M60" s="9"/>
      <c r="N60" s="9"/>
      <c r="O60" s="9"/>
      <c r="P60" s="9"/>
    </row>
    <row r="61" spans="1:16" ht="24.75" customHeight="1" x14ac:dyDescent="0.2">
      <c r="A61" s="43"/>
      <c r="B61" s="80"/>
      <c r="C61" s="80"/>
      <c r="D61" s="12"/>
      <c r="E61" s="71"/>
      <c r="F61" s="72"/>
      <c r="G61" s="13"/>
      <c r="H61" s="13"/>
      <c r="I61" s="13"/>
      <c r="J61" s="13"/>
      <c r="K61" s="13"/>
      <c r="L61" s="73">
        <f>L60</f>
        <v>297809.71999999997</v>
      </c>
      <c r="M61" s="9"/>
      <c r="N61" s="9"/>
      <c r="O61" s="9"/>
      <c r="P61" s="9"/>
    </row>
    <row r="62" spans="1:16" ht="20.100000000000001" customHeight="1" x14ac:dyDescent="0.2">
      <c r="A62" s="1" t="s">
        <v>13</v>
      </c>
      <c r="E62" s="2">
        <v>8</v>
      </c>
      <c r="F62" s="2"/>
      <c r="L62" s="9"/>
      <c r="M62" s="9"/>
      <c r="N62" s="9"/>
      <c r="O62" s="9"/>
      <c r="P62" s="9"/>
    </row>
    <row r="63" spans="1:16" ht="20.100000000000001" customHeight="1" x14ac:dyDescent="0.2">
      <c r="A63" s="1" t="s">
        <v>2</v>
      </c>
      <c r="C63" s="2">
        <v>50300</v>
      </c>
      <c r="D63" s="2"/>
      <c r="E63" s="2"/>
      <c r="F63" s="2"/>
      <c r="L63" s="9"/>
      <c r="M63" s="9"/>
      <c r="N63" s="9"/>
      <c r="O63" s="9"/>
      <c r="P63" s="9"/>
    </row>
    <row r="64" spans="1:16" ht="20.100000000000001" customHeight="1" x14ac:dyDescent="0.2">
      <c r="A64" s="1" t="s">
        <v>3</v>
      </c>
      <c r="C64" s="3" t="s">
        <v>276</v>
      </c>
      <c r="D64" s="3"/>
      <c r="E64" s="3"/>
      <c r="F64" s="3"/>
      <c r="L64" s="9"/>
      <c r="M64" s="9"/>
      <c r="N64" s="9"/>
      <c r="O64" s="9"/>
      <c r="P64" s="9"/>
    </row>
    <row r="65" spans="1:16" ht="20.100000000000001" customHeight="1" x14ac:dyDescent="0.2">
      <c r="A65" s="155" t="s">
        <v>0</v>
      </c>
      <c r="B65" s="156" t="s">
        <v>184</v>
      </c>
      <c r="C65" s="156"/>
      <c r="D65" s="156" t="s">
        <v>185</v>
      </c>
      <c r="E65" s="156"/>
      <c r="F65" s="155" t="s">
        <v>186</v>
      </c>
      <c r="G65" s="155"/>
      <c r="H65" s="155"/>
      <c r="I65" s="155"/>
      <c r="J65" s="155"/>
      <c r="K65" s="156" t="s">
        <v>187</v>
      </c>
      <c r="L65" s="156" t="s">
        <v>188</v>
      </c>
      <c r="M65" s="9"/>
      <c r="N65" s="9"/>
      <c r="O65" s="9"/>
      <c r="P65" s="9"/>
    </row>
    <row r="66" spans="1:16" ht="20.100000000000001" customHeight="1" x14ac:dyDescent="0.2">
      <c r="A66" s="155"/>
      <c r="B66" s="156"/>
      <c r="C66" s="156"/>
      <c r="D66" s="156"/>
      <c r="E66" s="156"/>
      <c r="F66" s="155" t="s">
        <v>189</v>
      </c>
      <c r="G66" s="155" t="s">
        <v>190</v>
      </c>
      <c r="H66" s="155"/>
      <c r="I66" s="155"/>
      <c r="J66" s="155"/>
      <c r="K66" s="156"/>
      <c r="L66" s="156"/>
      <c r="M66" s="9"/>
      <c r="N66" s="9"/>
      <c r="O66" s="9"/>
      <c r="P66" s="9"/>
    </row>
    <row r="67" spans="1:16" ht="60.75" customHeight="1" x14ac:dyDescent="0.2">
      <c r="A67" s="155"/>
      <c r="B67" s="156"/>
      <c r="C67" s="156"/>
      <c r="D67" s="156"/>
      <c r="E67" s="156"/>
      <c r="F67" s="155"/>
      <c r="G67" s="75" t="s">
        <v>191</v>
      </c>
      <c r="H67" s="75" t="s">
        <v>192</v>
      </c>
      <c r="I67" s="75" t="s">
        <v>193</v>
      </c>
      <c r="J67" s="75" t="s">
        <v>194</v>
      </c>
      <c r="K67" s="156"/>
      <c r="L67" s="156"/>
      <c r="M67" s="9"/>
      <c r="N67" s="9"/>
      <c r="O67" s="9"/>
      <c r="P67" s="9"/>
    </row>
    <row r="68" spans="1:16" ht="49.5" customHeight="1" x14ac:dyDescent="0.2">
      <c r="A68" s="30">
        <v>1</v>
      </c>
      <c r="B68" s="174" t="s">
        <v>277</v>
      </c>
      <c r="C68" s="176"/>
      <c r="D68" s="182">
        <v>1</v>
      </c>
      <c r="E68" s="182"/>
      <c r="F68" s="7">
        <v>65600</v>
      </c>
      <c r="G68" s="7"/>
      <c r="H68" s="7"/>
      <c r="I68" s="7"/>
      <c r="J68" s="7"/>
      <c r="K68" s="7">
        <v>1.1499999999999999</v>
      </c>
      <c r="L68" s="23">
        <v>65600</v>
      </c>
      <c r="M68" s="9"/>
      <c r="N68" s="9"/>
      <c r="O68" s="9"/>
      <c r="P68" s="9"/>
    </row>
    <row r="69" spans="1:16" ht="17.25" customHeight="1" x14ac:dyDescent="0.2">
      <c r="A69" s="28"/>
      <c r="B69" s="29"/>
      <c r="C69" s="29"/>
      <c r="D69" s="12"/>
      <c r="E69" s="12"/>
      <c r="F69" s="10"/>
      <c r="G69" s="10"/>
      <c r="H69" s="10"/>
      <c r="I69" s="10"/>
      <c r="J69" s="10"/>
      <c r="K69" s="10"/>
      <c r="L69" s="13"/>
      <c r="M69" s="9"/>
      <c r="N69" s="9"/>
      <c r="O69" s="9"/>
      <c r="P69" s="9"/>
    </row>
    <row r="70" spans="1:16" ht="17.25" customHeight="1" x14ac:dyDescent="0.25">
      <c r="A70" s="107" t="s">
        <v>13</v>
      </c>
      <c r="B70" s="107"/>
      <c r="C70" s="107"/>
      <c r="D70" s="107"/>
      <c r="E70" s="108">
        <v>9</v>
      </c>
      <c r="F70" s="108"/>
      <c r="G70" s="107"/>
      <c r="H70" s="107"/>
      <c r="I70" s="107"/>
      <c r="J70" s="107"/>
      <c r="K70" s="107"/>
      <c r="L70" s="107"/>
      <c r="M70" s="109"/>
      <c r="N70" s="9"/>
      <c r="O70" s="9"/>
      <c r="P70" s="9"/>
    </row>
    <row r="71" spans="1:16" ht="17.25" customHeight="1" x14ac:dyDescent="0.25">
      <c r="A71" s="107" t="s">
        <v>2</v>
      </c>
      <c r="B71" s="107"/>
      <c r="C71" s="108">
        <v>50501</v>
      </c>
      <c r="D71" s="108"/>
      <c r="E71" s="108"/>
      <c r="F71" s="108"/>
      <c r="G71" s="107"/>
      <c r="H71" s="107"/>
      <c r="I71" s="107"/>
      <c r="J71" s="107"/>
      <c r="K71" s="107"/>
      <c r="L71" s="107"/>
      <c r="M71" s="109"/>
      <c r="N71" s="9"/>
      <c r="O71" s="9"/>
      <c r="P71" s="9"/>
    </row>
    <row r="72" spans="1:16" ht="17.25" customHeight="1" x14ac:dyDescent="0.25">
      <c r="A72" s="107" t="s">
        <v>3</v>
      </c>
      <c r="B72" s="107"/>
      <c r="C72" s="110" t="s">
        <v>286</v>
      </c>
      <c r="D72" s="110"/>
      <c r="E72" s="110"/>
      <c r="F72" s="110"/>
      <c r="G72" s="107"/>
      <c r="H72" s="107"/>
      <c r="I72" s="107"/>
      <c r="J72" s="107"/>
      <c r="K72" s="107"/>
      <c r="L72" s="107"/>
      <c r="M72" s="109"/>
      <c r="N72" s="9"/>
      <c r="O72" s="9"/>
      <c r="P72" s="9"/>
    </row>
    <row r="73" spans="1:16" ht="17.25" customHeight="1" x14ac:dyDescent="0.25">
      <c r="A73" s="107"/>
      <c r="B73" s="107"/>
      <c r="C73" s="107"/>
      <c r="D73" s="107"/>
      <c r="E73" s="107"/>
      <c r="F73" s="107"/>
      <c r="G73" s="107"/>
      <c r="H73" s="107"/>
      <c r="I73" s="107"/>
      <c r="J73" s="107"/>
      <c r="K73" s="107"/>
      <c r="L73" s="107"/>
      <c r="M73" s="109"/>
      <c r="N73" s="9"/>
      <c r="O73" s="9"/>
      <c r="P73" s="9"/>
    </row>
    <row r="74" spans="1:16" ht="17.25" customHeight="1" x14ac:dyDescent="0.25">
      <c r="A74" s="186" t="s">
        <v>0</v>
      </c>
      <c r="B74" s="187" t="s">
        <v>184</v>
      </c>
      <c r="C74" s="187"/>
      <c r="D74" s="187" t="s">
        <v>185</v>
      </c>
      <c r="E74" s="187"/>
      <c r="F74" s="186" t="s">
        <v>186</v>
      </c>
      <c r="G74" s="186"/>
      <c r="H74" s="186"/>
      <c r="I74" s="186"/>
      <c r="J74" s="186"/>
      <c r="K74" s="187" t="s">
        <v>187</v>
      </c>
      <c r="L74" s="187" t="s">
        <v>188</v>
      </c>
      <c r="M74" s="109"/>
      <c r="N74" s="9"/>
      <c r="O74" s="9"/>
      <c r="P74" s="9"/>
    </row>
    <row r="75" spans="1:16" ht="17.25" customHeight="1" x14ac:dyDescent="0.25">
      <c r="A75" s="186"/>
      <c r="B75" s="187"/>
      <c r="C75" s="187"/>
      <c r="D75" s="187"/>
      <c r="E75" s="187"/>
      <c r="F75" s="186" t="s">
        <v>189</v>
      </c>
      <c r="G75" s="186" t="s">
        <v>190</v>
      </c>
      <c r="H75" s="186"/>
      <c r="I75" s="186"/>
      <c r="J75" s="186"/>
      <c r="K75" s="187"/>
      <c r="L75" s="187"/>
      <c r="M75" s="109"/>
      <c r="N75" s="9"/>
      <c r="O75" s="9"/>
      <c r="P75" s="9"/>
    </row>
    <row r="76" spans="1:16" ht="108.75" customHeight="1" x14ac:dyDescent="0.25">
      <c r="A76" s="186"/>
      <c r="B76" s="187"/>
      <c r="C76" s="187"/>
      <c r="D76" s="187"/>
      <c r="E76" s="187"/>
      <c r="F76" s="186"/>
      <c r="G76" s="111" t="s">
        <v>191</v>
      </c>
      <c r="H76" s="111" t="s">
        <v>192</v>
      </c>
      <c r="I76" s="111" t="s">
        <v>193</v>
      </c>
      <c r="J76" s="111" t="s">
        <v>194</v>
      </c>
      <c r="K76" s="187"/>
      <c r="L76" s="187"/>
      <c r="M76" s="109"/>
      <c r="N76" s="9"/>
      <c r="O76" s="9"/>
      <c r="P76" s="9"/>
    </row>
    <row r="77" spans="1:16" ht="17.25" customHeight="1" x14ac:dyDescent="0.25">
      <c r="A77" s="112">
        <v>1</v>
      </c>
      <c r="B77" s="188" t="s">
        <v>287</v>
      </c>
      <c r="C77" s="189"/>
      <c r="D77" s="190">
        <v>2</v>
      </c>
      <c r="E77" s="190"/>
      <c r="F77" s="113">
        <f>G77+K77</f>
        <v>5899</v>
      </c>
      <c r="G77" s="113">
        <v>5129</v>
      </c>
      <c r="H77" s="113"/>
      <c r="I77" s="113"/>
      <c r="J77" s="113"/>
      <c r="K77" s="113">
        <v>770</v>
      </c>
      <c r="L77" s="114">
        <f>F77</f>
        <v>5899</v>
      </c>
      <c r="M77" s="109"/>
      <c r="N77" s="9"/>
      <c r="O77" s="9"/>
      <c r="P77" s="9"/>
    </row>
    <row r="78" spans="1:16" ht="17.25" customHeight="1" x14ac:dyDescent="0.25">
      <c r="A78" s="115"/>
      <c r="B78" s="193" t="s">
        <v>10</v>
      </c>
      <c r="C78" s="194"/>
      <c r="D78" s="115"/>
      <c r="E78" s="115"/>
      <c r="F78" s="113"/>
      <c r="G78" s="113"/>
      <c r="H78" s="113"/>
      <c r="I78" s="113"/>
      <c r="J78" s="113"/>
      <c r="K78" s="113"/>
      <c r="L78" s="113">
        <f>L77</f>
        <v>5899</v>
      </c>
      <c r="M78" s="109"/>
      <c r="N78" s="9"/>
      <c r="O78" s="9"/>
      <c r="P78" s="9"/>
    </row>
    <row r="79" spans="1:16" ht="15" x14ac:dyDescent="0.2">
      <c r="A79" s="28"/>
      <c r="B79" s="29"/>
      <c r="C79" s="29"/>
      <c r="D79" s="12"/>
      <c r="E79" s="12"/>
      <c r="F79" s="10"/>
      <c r="G79" s="10"/>
      <c r="H79" s="10"/>
      <c r="I79" s="10"/>
      <c r="J79" s="10"/>
      <c r="K79" s="10"/>
      <c r="L79" s="13">
        <f>L68+L78</f>
        <v>71499</v>
      </c>
      <c r="M79" s="9"/>
      <c r="N79" s="9"/>
      <c r="O79" s="9"/>
      <c r="P79" s="9"/>
    </row>
    <row r="80" spans="1:16" ht="15" x14ac:dyDescent="0.2">
      <c r="A80" s="28"/>
      <c r="B80" s="29"/>
      <c r="C80" s="29"/>
      <c r="D80" s="12"/>
      <c r="E80" s="12"/>
      <c r="F80" s="10"/>
      <c r="G80" s="10"/>
      <c r="H80" s="10"/>
      <c r="I80" s="10"/>
      <c r="J80" s="10"/>
      <c r="K80" s="10"/>
      <c r="L80" s="13"/>
      <c r="M80" s="9"/>
      <c r="N80" s="9"/>
      <c r="O80" s="9"/>
      <c r="P80" s="9"/>
    </row>
    <row r="81" spans="1:15" ht="15" x14ac:dyDescent="0.2">
      <c r="A81" s="1" t="s">
        <v>11</v>
      </c>
    </row>
    <row r="82" spans="1:15" ht="15" x14ac:dyDescent="0.2">
      <c r="A82" s="1" t="s">
        <v>12</v>
      </c>
    </row>
    <row r="83" spans="1:15" ht="15" x14ac:dyDescent="0.2"/>
    <row r="84" spans="1:15" ht="15" x14ac:dyDescent="0.2">
      <c r="A84" s="1" t="s">
        <v>13</v>
      </c>
      <c r="E84" s="2">
        <v>8</v>
      </c>
      <c r="F84" s="2"/>
    </row>
    <row r="85" spans="1:15" ht="15" x14ac:dyDescent="0.2">
      <c r="A85" s="1" t="s">
        <v>2</v>
      </c>
      <c r="C85" s="2">
        <v>50400</v>
      </c>
      <c r="D85" s="2"/>
      <c r="E85" s="2"/>
      <c r="F85" s="2"/>
    </row>
    <row r="86" spans="1:15" ht="15" x14ac:dyDescent="0.2">
      <c r="A86" s="1" t="s">
        <v>3</v>
      </c>
      <c r="C86" s="3" t="s">
        <v>67</v>
      </c>
      <c r="D86" s="3"/>
      <c r="E86" s="3"/>
      <c r="F86" s="3"/>
    </row>
    <row r="87" spans="1:15" ht="15" x14ac:dyDescent="0.2"/>
    <row r="88" spans="1:15" ht="15" x14ac:dyDescent="0.2">
      <c r="A88" s="155" t="s">
        <v>4</v>
      </c>
      <c r="B88" s="156" t="s">
        <v>5</v>
      </c>
      <c r="C88" s="156"/>
      <c r="D88" s="155" t="s">
        <v>245</v>
      </c>
      <c r="E88" s="155"/>
      <c r="F88" s="155"/>
      <c r="G88" s="155"/>
      <c r="H88" s="155" t="s">
        <v>246</v>
      </c>
      <c r="I88" s="155"/>
      <c r="J88" s="155"/>
      <c r="K88" s="155"/>
      <c r="L88" s="155" t="s">
        <v>247</v>
      </c>
      <c r="M88" s="155"/>
      <c r="N88" s="155"/>
      <c r="O88" s="155"/>
    </row>
    <row r="89" spans="1:15" ht="90" x14ac:dyDescent="0.2">
      <c r="A89" s="155"/>
      <c r="B89" s="156"/>
      <c r="C89" s="156"/>
      <c r="D89" s="4" t="s">
        <v>6</v>
      </c>
      <c r="E89" s="4" t="s">
        <v>7</v>
      </c>
      <c r="F89" s="4" t="s">
        <v>8</v>
      </c>
      <c r="G89" s="5" t="s">
        <v>9</v>
      </c>
      <c r="H89" s="4" t="s">
        <v>6</v>
      </c>
      <c r="I89" s="4" t="s">
        <v>7</v>
      </c>
      <c r="J89" s="4" t="s">
        <v>8</v>
      </c>
      <c r="K89" s="5" t="s">
        <v>9</v>
      </c>
      <c r="L89" s="4" t="s">
        <v>6</v>
      </c>
      <c r="M89" s="4" t="s">
        <v>7</v>
      </c>
      <c r="N89" s="4" t="s">
        <v>8</v>
      </c>
      <c r="O89" s="5" t="s">
        <v>9</v>
      </c>
    </row>
    <row r="90" spans="1:15" ht="15" x14ac:dyDescent="0.2">
      <c r="A90" s="30">
        <v>1</v>
      </c>
      <c r="B90" s="143" t="s">
        <v>62</v>
      </c>
      <c r="C90" s="144"/>
      <c r="D90" s="7">
        <v>200</v>
      </c>
      <c r="E90" s="6">
        <v>60</v>
      </c>
      <c r="F90" s="6">
        <v>5</v>
      </c>
      <c r="G90" s="7">
        <f>D90*E90*F90</f>
        <v>60000</v>
      </c>
      <c r="H90" s="7">
        <v>200</v>
      </c>
      <c r="I90" s="6">
        <v>60</v>
      </c>
      <c r="J90" s="6">
        <v>5</v>
      </c>
      <c r="K90" s="7">
        <f>H90*I90*J90</f>
        <v>60000</v>
      </c>
      <c r="L90" s="7">
        <v>200</v>
      </c>
      <c r="M90" s="6">
        <v>60</v>
      </c>
      <c r="N90" s="6">
        <v>5</v>
      </c>
      <c r="O90" s="7">
        <f>L90*M90*N90</f>
        <v>60000</v>
      </c>
    </row>
    <row r="91" spans="1:15" ht="15" x14ac:dyDescent="0.2">
      <c r="A91" s="30">
        <v>2</v>
      </c>
      <c r="B91" s="143" t="s">
        <v>63</v>
      </c>
      <c r="C91" s="144"/>
      <c r="D91" s="7">
        <v>700</v>
      </c>
      <c r="E91" s="6">
        <v>55</v>
      </c>
      <c r="F91" s="6"/>
      <c r="G91" s="7">
        <f>D91*E91</f>
        <v>38500</v>
      </c>
      <c r="H91" s="7">
        <v>700</v>
      </c>
      <c r="I91" s="6">
        <v>55</v>
      </c>
      <c r="J91" s="6"/>
      <c r="K91" s="7">
        <f>H91*I91</f>
        <v>38500</v>
      </c>
      <c r="L91" s="7">
        <v>700</v>
      </c>
      <c r="M91" s="6">
        <v>55</v>
      </c>
      <c r="N91" s="6"/>
      <c r="O91" s="7">
        <f>L91*M91</f>
        <v>38500</v>
      </c>
    </row>
    <row r="92" spans="1:15" ht="15" x14ac:dyDescent="0.2">
      <c r="A92" s="30">
        <v>3</v>
      </c>
      <c r="B92" s="143" t="s">
        <v>66</v>
      </c>
      <c r="C92" s="144"/>
      <c r="D92" s="7">
        <v>2000</v>
      </c>
      <c r="E92" s="6">
        <v>55</v>
      </c>
      <c r="F92" s="6">
        <v>5</v>
      </c>
      <c r="G92" s="7">
        <v>537500</v>
      </c>
      <c r="H92" s="7">
        <v>2000</v>
      </c>
      <c r="I92" s="6">
        <v>55</v>
      </c>
      <c r="J92" s="6">
        <v>5</v>
      </c>
      <c r="K92" s="7">
        <v>537500</v>
      </c>
      <c r="L92" s="7">
        <v>2000</v>
      </c>
      <c r="M92" s="6">
        <v>55</v>
      </c>
      <c r="N92" s="6">
        <v>5</v>
      </c>
      <c r="O92" s="7">
        <v>537500</v>
      </c>
    </row>
    <row r="93" spans="1:15" ht="15" x14ac:dyDescent="0.2">
      <c r="A93" s="5"/>
      <c r="B93" s="143" t="s">
        <v>64</v>
      </c>
      <c r="C93" s="144"/>
      <c r="D93" s="8" t="s">
        <v>65</v>
      </c>
      <c r="E93" s="8" t="s">
        <v>65</v>
      </c>
      <c r="F93" s="8" t="s">
        <v>65</v>
      </c>
      <c r="G93" s="7">
        <f>G90+G91+G92</f>
        <v>636000</v>
      </c>
      <c r="H93" s="8" t="s">
        <v>65</v>
      </c>
      <c r="I93" s="8" t="s">
        <v>65</v>
      </c>
      <c r="J93" s="8" t="s">
        <v>65</v>
      </c>
      <c r="K93" s="7">
        <f>K90+K91+K92</f>
        <v>636000</v>
      </c>
      <c r="L93" s="8" t="s">
        <v>65</v>
      </c>
      <c r="M93" s="8" t="s">
        <v>65</v>
      </c>
      <c r="N93" s="8" t="s">
        <v>65</v>
      </c>
      <c r="O93" s="7">
        <f>O90+O91+O92</f>
        <v>636000</v>
      </c>
    </row>
    <row r="94" spans="1:15" ht="15" x14ac:dyDescent="0.2">
      <c r="A94" s="10"/>
      <c r="B94" s="11"/>
      <c r="C94" s="11"/>
      <c r="D94" s="12"/>
      <c r="E94" s="12"/>
      <c r="F94" s="12"/>
      <c r="G94" s="13"/>
      <c r="H94" s="12"/>
      <c r="I94" s="12"/>
      <c r="J94" s="12"/>
      <c r="K94" s="13"/>
      <c r="L94" s="12"/>
      <c r="M94" s="12"/>
      <c r="N94" s="12"/>
      <c r="O94" s="13"/>
    </row>
    <row r="95" spans="1:15" ht="15" x14ac:dyDescent="0.2">
      <c r="A95" s="222" t="s">
        <v>19</v>
      </c>
      <c r="B95" s="222"/>
      <c r="C95" s="222"/>
      <c r="D95" s="222"/>
      <c r="E95" s="222"/>
      <c r="F95" s="222"/>
      <c r="G95" s="222"/>
      <c r="H95" s="222"/>
      <c r="I95" s="222"/>
      <c r="J95" s="222"/>
      <c r="K95" s="222"/>
      <c r="L95" s="222"/>
      <c r="M95" s="222"/>
      <c r="N95" s="222"/>
      <c r="O95" s="222"/>
    </row>
    <row r="96" spans="1:15" ht="15" x14ac:dyDescent="0.2">
      <c r="A96" s="222"/>
      <c r="B96" s="222"/>
      <c r="C96" s="222"/>
      <c r="D96" s="222"/>
      <c r="E96" s="222"/>
      <c r="F96" s="222"/>
      <c r="G96" s="222"/>
      <c r="H96" s="222"/>
      <c r="I96" s="222"/>
      <c r="J96" s="222"/>
      <c r="K96" s="222"/>
      <c r="L96" s="222"/>
      <c r="M96" s="222"/>
      <c r="N96" s="222"/>
      <c r="O96" s="222"/>
    </row>
    <row r="97" spans="1:15" ht="15" x14ac:dyDescent="0.2">
      <c r="A97" s="183" t="s">
        <v>20</v>
      </c>
      <c r="B97" s="183"/>
      <c r="C97" s="183"/>
      <c r="D97" s="183"/>
      <c r="E97" s="183"/>
      <c r="F97" s="183"/>
      <c r="G97" s="183"/>
      <c r="H97" s="183"/>
      <c r="I97" s="183"/>
      <c r="J97" s="183"/>
      <c r="K97" s="183"/>
      <c r="L97" s="183"/>
      <c r="M97" s="183"/>
      <c r="N97" s="183"/>
      <c r="O97" s="183"/>
    </row>
    <row r="98" spans="1:15" ht="15" x14ac:dyDescent="0.2">
      <c r="A98" s="15"/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</row>
    <row r="99" spans="1:15" ht="15" x14ac:dyDescent="0.2">
      <c r="A99" s="1" t="s">
        <v>13</v>
      </c>
      <c r="E99" s="16">
        <v>8</v>
      </c>
      <c r="F99" s="2"/>
    </row>
    <row r="100" spans="1:15" ht="15" x14ac:dyDescent="0.2">
      <c r="A100" s="1" t="s">
        <v>2</v>
      </c>
      <c r="C100" s="2">
        <v>50400</v>
      </c>
      <c r="D100" s="2"/>
      <c r="E100" s="2"/>
      <c r="F100" s="2"/>
    </row>
    <row r="101" spans="1:15" ht="15" x14ac:dyDescent="0.2">
      <c r="A101" s="1" t="s">
        <v>3</v>
      </c>
      <c r="C101" s="3" t="s">
        <v>69</v>
      </c>
      <c r="D101" s="3"/>
      <c r="E101" s="3"/>
      <c r="F101" s="3"/>
    </row>
    <row r="102" spans="1:15" ht="15" x14ac:dyDescent="0.2"/>
    <row r="103" spans="1:15" ht="48" customHeight="1" x14ac:dyDescent="0.2">
      <c r="A103" s="155" t="s">
        <v>0</v>
      </c>
      <c r="B103" s="155" t="s">
        <v>21</v>
      </c>
      <c r="C103" s="155"/>
      <c r="D103" s="155"/>
      <c r="E103" s="155"/>
      <c r="F103" s="155"/>
      <c r="G103" s="155"/>
      <c r="H103" s="155"/>
      <c r="I103" s="155"/>
      <c r="J103" s="156" t="s">
        <v>245</v>
      </c>
      <c r="K103" s="156"/>
      <c r="L103" s="156" t="s">
        <v>246</v>
      </c>
      <c r="M103" s="156"/>
      <c r="N103" s="156" t="s">
        <v>247</v>
      </c>
      <c r="O103" s="156"/>
    </row>
    <row r="104" spans="1:15" ht="75" x14ac:dyDescent="0.2">
      <c r="A104" s="155"/>
      <c r="B104" s="155"/>
      <c r="C104" s="155"/>
      <c r="D104" s="155"/>
      <c r="E104" s="155"/>
      <c r="F104" s="155"/>
      <c r="G104" s="155"/>
      <c r="H104" s="155"/>
      <c r="I104" s="155"/>
      <c r="J104" s="4" t="s">
        <v>22</v>
      </c>
      <c r="K104" s="4" t="s">
        <v>23</v>
      </c>
      <c r="L104" s="4" t="s">
        <v>22</v>
      </c>
      <c r="M104" s="4" t="s">
        <v>23</v>
      </c>
      <c r="N104" s="4" t="s">
        <v>22</v>
      </c>
      <c r="O104" s="4" t="s">
        <v>23</v>
      </c>
    </row>
    <row r="105" spans="1:15" ht="15" x14ac:dyDescent="0.2">
      <c r="A105" s="30" t="s">
        <v>24</v>
      </c>
      <c r="B105" s="171" t="s">
        <v>25</v>
      </c>
      <c r="C105" s="172"/>
      <c r="D105" s="172"/>
      <c r="E105" s="172"/>
      <c r="F105" s="172"/>
      <c r="G105" s="172"/>
      <c r="H105" s="172"/>
      <c r="I105" s="173"/>
      <c r="J105" s="8" t="s">
        <v>45</v>
      </c>
      <c r="K105" s="8"/>
      <c r="L105" s="8" t="s">
        <v>45</v>
      </c>
      <c r="M105" s="8"/>
      <c r="N105" s="8" t="s">
        <v>45</v>
      </c>
      <c r="O105" s="8"/>
    </row>
    <row r="106" spans="1:15" ht="15" x14ac:dyDescent="0.2">
      <c r="A106" s="32" t="s">
        <v>35</v>
      </c>
      <c r="B106" s="171" t="s">
        <v>26</v>
      </c>
      <c r="C106" s="172"/>
      <c r="D106" s="172"/>
      <c r="E106" s="172"/>
      <c r="F106" s="172"/>
      <c r="G106" s="172"/>
      <c r="H106" s="172"/>
      <c r="I106" s="173"/>
      <c r="J106" s="17">
        <f>7934000+12000</f>
        <v>7946000</v>
      </c>
      <c r="K106" s="17">
        <f>J106*22%-1068</f>
        <v>1747052</v>
      </c>
      <c r="L106" s="17">
        <v>7934000</v>
      </c>
      <c r="M106" s="17">
        <f t="shared" ref="M106" si="2">L106*22%-1068</f>
        <v>1744412</v>
      </c>
      <c r="N106" s="17">
        <v>7934000</v>
      </c>
      <c r="O106" s="17">
        <f t="shared" ref="O106" si="3">N106*22%-1068</f>
        <v>1744412</v>
      </c>
    </row>
    <row r="107" spans="1:15" ht="15" x14ac:dyDescent="0.2">
      <c r="A107" s="30" t="s">
        <v>36</v>
      </c>
      <c r="B107" s="171" t="s">
        <v>27</v>
      </c>
      <c r="C107" s="172"/>
      <c r="D107" s="172"/>
      <c r="E107" s="172"/>
      <c r="F107" s="172"/>
      <c r="G107" s="172"/>
      <c r="H107" s="172"/>
      <c r="I107" s="173"/>
      <c r="J107" s="17"/>
      <c r="K107" s="17"/>
      <c r="L107" s="17"/>
      <c r="M107" s="17"/>
      <c r="N107" s="17"/>
      <c r="O107" s="17"/>
    </row>
    <row r="108" spans="1:15" ht="15" x14ac:dyDescent="0.2">
      <c r="A108" s="30" t="s">
        <v>37</v>
      </c>
      <c r="B108" s="174" t="s">
        <v>28</v>
      </c>
      <c r="C108" s="175"/>
      <c r="D108" s="175"/>
      <c r="E108" s="175"/>
      <c r="F108" s="175"/>
      <c r="G108" s="175"/>
      <c r="H108" s="175"/>
      <c r="I108" s="176"/>
      <c r="J108" s="17"/>
      <c r="K108" s="17"/>
      <c r="L108" s="17"/>
      <c r="M108" s="17"/>
      <c r="N108" s="17"/>
      <c r="O108" s="17"/>
    </row>
    <row r="109" spans="1:15" ht="15" x14ac:dyDescent="0.2">
      <c r="A109" s="30" t="s">
        <v>38</v>
      </c>
      <c r="B109" s="171" t="s">
        <v>29</v>
      </c>
      <c r="C109" s="172"/>
      <c r="D109" s="172"/>
      <c r="E109" s="172"/>
      <c r="F109" s="172"/>
      <c r="G109" s="172"/>
      <c r="H109" s="172"/>
      <c r="I109" s="173"/>
      <c r="J109" s="17" t="s">
        <v>45</v>
      </c>
      <c r="K109" s="17"/>
      <c r="L109" s="17" t="s">
        <v>45</v>
      </c>
      <c r="M109" s="17"/>
      <c r="N109" s="17" t="s">
        <v>45</v>
      </c>
      <c r="O109" s="17"/>
    </row>
    <row r="110" spans="1:15" ht="15" x14ac:dyDescent="0.2">
      <c r="A110" s="30" t="s">
        <v>39</v>
      </c>
      <c r="B110" s="174" t="s">
        <v>30</v>
      </c>
      <c r="C110" s="175"/>
      <c r="D110" s="175"/>
      <c r="E110" s="175"/>
      <c r="F110" s="175"/>
      <c r="G110" s="175"/>
      <c r="H110" s="175"/>
      <c r="I110" s="176"/>
      <c r="J110" s="17">
        <f>J106</f>
        <v>7946000</v>
      </c>
      <c r="K110" s="17">
        <f>J110*2.9%</f>
        <v>230433.99999999997</v>
      </c>
      <c r="L110" s="17">
        <f t="shared" ref="L110" si="4">L106</f>
        <v>7934000</v>
      </c>
      <c r="M110" s="17">
        <f t="shared" ref="M110" si="5">L110*2.9%</f>
        <v>230085.99999999997</v>
      </c>
      <c r="N110" s="17">
        <f t="shared" ref="N110" si="6">N106</f>
        <v>7934000</v>
      </c>
      <c r="O110" s="17">
        <f t="shared" ref="O110" si="7">N110*2.9%</f>
        <v>230085.99999999997</v>
      </c>
    </row>
    <row r="111" spans="1:15" ht="15" x14ac:dyDescent="0.2">
      <c r="A111" s="30" t="s">
        <v>40</v>
      </c>
      <c r="B111" s="171" t="s">
        <v>31</v>
      </c>
      <c r="C111" s="172"/>
      <c r="D111" s="172"/>
      <c r="E111" s="172"/>
      <c r="F111" s="172"/>
      <c r="G111" s="172"/>
      <c r="H111" s="172"/>
      <c r="I111" s="173"/>
      <c r="J111" s="17"/>
      <c r="K111" s="17"/>
      <c r="L111" s="17"/>
      <c r="M111" s="17"/>
      <c r="N111" s="17"/>
      <c r="O111" s="17"/>
    </row>
    <row r="112" spans="1:15" ht="15" x14ac:dyDescent="0.2">
      <c r="A112" s="30" t="s">
        <v>41</v>
      </c>
      <c r="B112" s="174" t="s">
        <v>32</v>
      </c>
      <c r="C112" s="175"/>
      <c r="D112" s="175"/>
      <c r="E112" s="175"/>
      <c r="F112" s="175"/>
      <c r="G112" s="175"/>
      <c r="H112" s="175"/>
      <c r="I112" s="176"/>
      <c r="J112" s="17">
        <f>J110</f>
        <v>7946000</v>
      </c>
      <c r="K112" s="17">
        <f>J112*0.2%</f>
        <v>15892</v>
      </c>
      <c r="L112" s="17">
        <f t="shared" ref="L112" si="8">L110</f>
        <v>7934000</v>
      </c>
      <c r="M112" s="17">
        <f t="shared" ref="M112" si="9">L112*0.2%</f>
        <v>15868</v>
      </c>
      <c r="N112" s="17">
        <f t="shared" ref="N112" si="10">N110</f>
        <v>7934000</v>
      </c>
      <c r="O112" s="17">
        <f t="shared" ref="O112" si="11">N112*0.2%</f>
        <v>15868</v>
      </c>
    </row>
    <row r="113" spans="1:15" ht="15" x14ac:dyDescent="0.2">
      <c r="A113" s="30" t="s">
        <v>42</v>
      </c>
      <c r="B113" s="174" t="s">
        <v>33</v>
      </c>
      <c r="C113" s="175"/>
      <c r="D113" s="175"/>
      <c r="E113" s="175"/>
      <c r="F113" s="175"/>
      <c r="G113" s="175"/>
      <c r="H113" s="175"/>
      <c r="I113" s="176"/>
      <c r="J113" s="17"/>
      <c r="K113" s="17"/>
      <c r="L113" s="17"/>
      <c r="M113" s="17"/>
      <c r="N113" s="17"/>
      <c r="O113" s="17"/>
    </row>
    <row r="114" spans="1:15" ht="15" x14ac:dyDescent="0.2">
      <c r="A114" s="30" t="s">
        <v>43</v>
      </c>
      <c r="B114" s="174" t="s">
        <v>33</v>
      </c>
      <c r="C114" s="175"/>
      <c r="D114" s="175"/>
      <c r="E114" s="175"/>
      <c r="F114" s="175"/>
      <c r="G114" s="175"/>
      <c r="H114" s="175"/>
      <c r="I114" s="176"/>
      <c r="J114" s="17"/>
      <c r="K114" s="17"/>
      <c r="L114" s="17"/>
      <c r="M114" s="17"/>
      <c r="N114" s="17"/>
      <c r="O114" s="17"/>
    </row>
    <row r="115" spans="1:15" ht="15" x14ac:dyDescent="0.2">
      <c r="A115" s="30" t="s">
        <v>44</v>
      </c>
      <c r="B115" s="171" t="s">
        <v>34</v>
      </c>
      <c r="C115" s="172"/>
      <c r="D115" s="172"/>
      <c r="E115" s="172"/>
      <c r="F115" s="172"/>
      <c r="G115" s="172"/>
      <c r="H115" s="172"/>
      <c r="I115" s="173"/>
      <c r="J115" s="17">
        <f>J112</f>
        <v>7946000</v>
      </c>
      <c r="K115" s="17">
        <f>J115*5.1%</f>
        <v>405246</v>
      </c>
      <c r="L115" s="17">
        <f t="shared" ref="L115" si="12">L112</f>
        <v>7934000</v>
      </c>
      <c r="M115" s="17">
        <f t="shared" ref="M115" si="13">L115*5.1%</f>
        <v>404634</v>
      </c>
      <c r="N115" s="17">
        <f t="shared" ref="N115" si="14">N112</f>
        <v>7934000</v>
      </c>
      <c r="O115" s="17">
        <f t="shared" ref="O115" si="15">N115*5.1%</f>
        <v>404634</v>
      </c>
    </row>
    <row r="116" spans="1:15" ht="15" x14ac:dyDescent="0.2">
      <c r="A116" s="5"/>
      <c r="B116" s="171" t="s">
        <v>10</v>
      </c>
      <c r="C116" s="172"/>
      <c r="D116" s="172"/>
      <c r="E116" s="172"/>
      <c r="F116" s="172"/>
      <c r="G116" s="172"/>
      <c r="H116" s="172"/>
      <c r="I116" s="173"/>
      <c r="J116" s="17" t="s">
        <v>45</v>
      </c>
      <c r="K116" s="17">
        <v>2399000</v>
      </c>
      <c r="L116" s="17" t="s">
        <v>45</v>
      </c>
      <c r="M116" s="17">
        <f t="shared" ref="M116" si="16">M106+M110+M112+M115</f>
        <v>2395000</v>
      </c>
      <c r="N116" s="17" t="s">
        <v>45</v>
      </c>
      <c r="O116" s="17">
        <f t="shared" ref="O116" si="17">O106+O110+O112+O115</f>
        <v>2395000</v>
      </c>
    </row>
    <row r="117" spans="1:15" ht="15" x14ac:dyDescent="0.2">
      <c r="K117" s="9"/>
    </row>
    <row r="118" spans="1:15" ht="15" x14ac:dyDescent="0.2">
      <c r="A118" s="1" t="s">
        <v>13</v>
      </c>
      <c r="E118" s="2">
        <v>8</v>
      </c>
      <c r="F118" s="2"/>
    </row>
    <row r="119" spans="1:15" ht="15" x14ac:dyDescent="0.2">
      <c r="A119" s="1" t="s">
        <v>2</v>
      </c>
      <c r="C119" s="2">
        <v>50400</v>
      </c>
      <c r="D119" s="2"/>
      <c r="E119" s="2"/>
      <c r="F119" s="2"/>
    </row>
    <row r="120" spans="1:15" ht="15" x14ac:dyDescent="0.2">
      <c r="A120" s="1" t="s">
        <v>3</v>
      </c>
      <c r="C120" s="3" t="s">
        <v>67</v>
      </c>
      <c r="D120" s="3"/>
      <c r="E120" s="3"/>
      <c r="F120" s="3"/>
    </row>
    <row r="121" spans="1:15" ht="15" x14ac:dyDescent="0.2"/>
    <row r="122" spans="1:15" ht="38.25" customHeight="1" x14ac:dyDescent="0.2">
      <c r="A122" s="155" t="s">
        <v>0</v>
      </c>
      <c r="B122" s="155" t="s">
        <v>21</v>
      </c>
      <c r="C122" s="155"/>
      <c r="D122" s="155"/>
      <c r="E122" s="155"/>
      <c r="F122" s="155"/>
      <c r="G122" s="155"/>
      <c r="H122" s="155"/>
      <c r="I122" s="155"/>
      <c r="J122" s="156" t="s">
        <v>245</v>
      </c>
      <c r="K122" s="156"/>
      <c r="L122" s="156" t="s">
        <v>246</v>
      </c>
      <c r="M122" s="156"/>
      <c r="N122" s="156" t="s">
        <v>247</v>
      </c>
      <c r="O122" s="156"/>
    </row>
    <row r="123" spans="1:15" ht="75" x14ac:dyDescent="0.2">
      <c r="A123" s="155"/>
      <c r="B123" s="155"/>
      <c r="C123" s="155"/>
      <c r="D123" s="155"/>
      <c r="E123" s="155"/>
      <c r="F123" s="155"/>
      <c r="G123" s="155"/>
      <c r="H123" s="155"/>
      <c r="I123" s="155"/>
      <c r="J123" s="4" t="s">
        <v>22</v>
      </c>
      <c r="K123" s="4" t="s">
        <v>23</v>
      </c>
      <c r="L123" s="4" t="s">
        <v>22</v>
      </c>
      <c r="M123" s="4" t="s">
        <v>23</v>
      </c>
      <c r="N123" s="4" t="s">
        <v>22</v>
      </c>
      <c r="O123" s="4" t="s">
        <v>23</v>
      </c>
    </row>
    <row r="124" spans="1:15" ht="15" x14ac:dyDescent="0.2">
      <c r="A124" s="30" t="s">
        <v>24</v>
      </c>
      <c r="B124" s="171" t="s">
        <v>25</v>
      </c>
      <c r="C124" s="172"/>
      <c r="D124" s="172"/>
      <c r="E124" s="172"/>
      <c r="F124" s="172"/>
      <c r="G124" s="172"/>
      <c r="H124" s="172"/>
      <c r="I124" s="173"/>
      <c r="J124" s="8" t="s">
        <v>45</v>
      </c>
      <c r="K124" s="8"/>
      <c r="L124" s="8" t="s">
        <v>45</v>
      </c>
      <c r="M124" s="8"/>
      <c r="N124" s="8" t="s">
        <v>45</v>
      </c>
      <c r="O124" s="8"/>
    </row>
    <row r="125" spans="1:15" ht="15" x14ac:dyDescent="0.2">
      <c r="A125" s="32" t="s">
        <v>35</v>
      </c>
      <c r="B125" s="171" t="s">
        <v>26</v>
      </c>
      <c r="C125" s="172"/>
      <c r="D125" s="172"/>
      <c r="E125" s="172"/>
      <c r="F125" s="172"/>
      <c r="G125" s="172"/>
      <c r="H125" s="172"/>
      <c r="I125" s="173"/>
      <c r="J125" s="17">
        <f>62339000+638121</f>
        <v>62977121</v>
      </c>
      <c r="K125" s="17">
        <f>J125*22%-378</f>
        <v>13854588.619999999</v>
      </c>
      <c r="L125" s="17">
        <v>62339000</v>
      </c>
      <c r="M125" s="17">
        <f>L125*22%-378</f>
        <v>13714202</v>
      </c>
      <c r="N125" s="17">
        <v>62339000</v>
      </c>
      <c r="O125" s="17">
        <f>N125*22%-378</f>
        <v>13714202</v>
      </c>
    </row>
    <row r="126" spans="1:15" ht="15" x14ac:dyDescent="0.2">
      <c r="A126" s="30" t="s">
        <v>36</v>
      </c>
      <c r="B126" s="171" t="s">
        <v>27</v>
      </c>
      <c r="C126" s="172"/>
      <c r="D126" s="172"/>
      <c r="E126" s="172"/>
      <c r="F126" s="172"/>
      <c r="G126" s="172"/>
      <c r="H126" s="172"/>
      <c r="I126" s="173"/>
      <c r="J126" s="17"/>
      <c r="K126" s="17"/>
      <c r="L126" s="17"/>
      <c r="M126" s="17"/>
      <c r="N126" s="17"/>
      <c r="O126" s="17"/>
    </row>
    <row r="127" spans="1:15" ht="15" x14ac:dyDescent="0.2">
      <c r="A127" s="30" t="s">
        <v>37</v>
      </c>
      <c r="B127" s="174" t="s">
        <v>28</v>
      </c>
      <c r="C127" s="175"/>
      <c r="D127" s="175"/>
      <c r="E127" s="175"/>
      <c r="F127" s="175"/>
      <c r="G127" s="175"/>
      <c r="H127" s="175"/>
      <c r="I127" s="176"/>
      <c r="J127" s="17"/>
      <c r="K127" s="17"/>
      <c r="L127" s="17"/>
      <c r="M127" s="17"/>
      <c r="N127" s="17"/>
      <c r="O127" s="17"/>
    </row>
    <row r="128" spans="1:15" ht="15" x14ac:dyDescent="0.2">
      <c r="A128" s="30" t="s">
        <v>38</v>
      </c>
      <c r="B128" s="171" t="s">
        <v>29</v>
      </c>
      <c r="C128" s="172"/>
      <c r="D128" s="172"/>
      <c r="E128" s="172"/>
      <c r="F128" s="172"/>
      <c r="G128" s="172"/>
      <c r="H128" s="172"/>
      <c r="I128" s="173"/>
      <c r="J128" s="17" t="s">
        <v>45</v>
      </c>
      <c r="K128" s="17"/>
      <c r="L128" s="17" t="s">
        <v>45</v>
      </c>
      <c r="M128" s="17"/>
      <c r="N128" s="17" t="s">
        <v>45</v>
      </c>
      <c r="O128" s="17"/>
    </row>
    <row r="129" spans="1:15" ht="15" x14ac:dyDescent="0.2">
      <c r="A129" s="30" t="s">
        <v>39</v>
      </c>
      <c r="B129" s="174" t="s">
        <v>30</v>
      </c>
      <c r="C129" s="175"/>
      <c r="D129" s="175"/>
      <c r="E129" s="175"/>
      <c r="F129" s="175"/>
      <c r="G129" s="175"/>
      <c r="H129" s="175"/>
      <c r="I129" s="176"/>
      <c r="J129" s="17">
        <f>J125</f>
        <v>62977121</v>
      </c>
      <c r="K129" s="17">
        <f>J129*2.9%</f>
        <v>1826336.5089999998</v>
      </c>
      <c r="L129" s="17">
        <f>L125</f>
        <v>62339000</v>
      </c>
      <c r="M129" s="17">
        <f>L129*2.9%</f>
        <v>1807830.9999999998</v>
      </c>
      <c r="N129" s="17">
        <f>N125</f>
        <v>62339000</v>
      </c>
      <c r="O129" s="17">
        <f>N129*2.9%</f>
        <v>1807830.9999999998</v>
      </c>
    </row>
    <row r="130" spans="1:15" ht="15" x14ac:dyDescent="0.2">
      <c r="A130" s="30" t="s">
        <v>40</v>
      </c>
      <c r="B130" s="171" t="s">
        <v>31</v>
      </c>
      <c r="C130" s="172"/>
      <c r="D130" s="172"/>
      <c r="E130" s="172"/>
      <c r="F130" s="172"/>
      <c r="G130" s="172"/>
      <c r="H130" s="172"/>
      <c r="I130" s="173"/>
      <c r="J130" s="17"/>
      <c r="K130" s="17"/>
      <c r="L130" s="17"/>
      <c r="M130" s="17"/>
      <c r="N130" s="17"/>
      <c r="O130" s="17"/>
    </row>
    <row r="131" spans="1:15" ht="15" x14ac:dyDescent="0.2">
      <c r="A131" s="30" t="s">
        <v>41</v>
      </c>
      <c r="B131" s="174" t="s">
        <v>32</v>
      </c>
      <c r="C131" s="175"/>
      <c r="D131" s="175"/>
      <c r="E131" s="175"/>
      <c r="F131" s="175"/>
      <c r="G131" s="175"/>
      <c r="H131" s="175"/>
      <c r="I131" s="176"/>
      <c r="J131" s="17">
        <f>J129</f>
        <v>62977121</v>
      </c>
      <c r="K131" s="17">
        <f>J131*0.2%</f>
        <v>125954.242</v>
      </c>
      <c r="L131" s="17">
        <f>L129</f>
        <v>62339000</v>
      </c>
      <c r="M131" s="17">
        <f>L131*0.2%</f>
        <v>124678</v>
      </c>
      <c r="N131" s="17">
        <f>N129</f>
        <v>62339000</v>
      </c>
      <c r="O131" s="17">
        <f>N131*0.2%</f>
        <v>124678</v>
      </c>
    </row>
    <row r="132" spans="1:15" ht="15" x14ac:dyDescent="0.2">
      <c r="A132" s="30" t="s">
        <v>42</v>
      </c>
      <c r="B132" s="174" t="s">
        <v>33</v>
      </c>
      <c r="C132" s="175"/>
      <c r="D132" s="175"/>
      <c r="E132" s="175"/>
      <c r="F132" s="175"/>
      <c r="G132" s="175"/>
      <c r="H132" s="175"/>
      <c r="I132" s="176"/>
      <c r="J132" s="17"/>
      <c r="K132" s="17"/>
      <c r="L132" s="17"/>
      <c r="M132" s="17"/>
      <c r="N132" s="17"/>
      <c r="O132" s="17"/>
    </row>
    <row r="133" spans="1:15" ht="15" x14ac:dyDescent="0.2">
      <c r="A133" s="30" t="s">
        <v>43</v>
      </c>
      <c r="B133" s="174" t="s">
        <v>33</v>
      </c>
      <c r="C133" s="175"/>
      <c r="D133" s="175"/>
      <c r="E133" s="175"/>
      <c r="F133" s="175"/>
      <c r="G133" s="175"/>
      <c r="H133" s="175"/>
      <c r="I133" s="176"/>
      <c r="J133" s="17"/>
      <c r="K133" s="17"/>
      <c r="L133" s="17"/>
      <c r="M133" s="17"/>
      <c r="N133" s="17"/>
      <c r="O133" s="17"/>
    </row>
    <row r="134" spans="1:15" ht="15" x14ac:dyDescent="0.2">
      <c r="A134" s="30" t="s">
        <v>44</v>
      </c>
      <c r="B134" s="171" t="s">
        <v>34</v>
      </c>
      <c r="C134" s="172"/>
      <c r="D134" s="172"/>
      <c r="E134" s="172"/>
      <c r="F134" s="172"/>
      <c r="G134" s="172"/>
      <c r="H134" s="172"/>
      <c r="I134" s="173"/>
      <c r="J134" s="17">
        <f>J131</f>
        <v>62977121</v>
      </c>
      <c r="K134" s="17">
        <f>J134*5.1%</f>
        <v>3211833.1709999996</v>
      </c>
      <c r="L134" s="17">
        <f>L131</f>
        <v>62339000</v>
      </c>
      <c r="M134" s="17">
        <f>L134*5.1%</f>
        <v>3179289</v>
      </c>
      <c r="N134" s="17">
        <f>N131</f>
        <v>62339000</v>
      </c>
      <c r="O134" s="17">
        <f>N134*5.1%</f>
        <v>3179289</v>
      </c>
    </row>
    <row r="135" spans="1:15" ht="15" x14ac:dyDescent="0.2">
      <c r="A135" s="5"/>
      <c r="B135" s="171" t="s">
        <v>10</v>
      </c>
      <c r="C135" s="172"/>
      <c r="D135" s="172"/>
      <c r="E135" s="172"/>
      <c r="F135" s="172"/>
      <c r="G135" s="172"/>
      <c r="H135" s="172"/>
      <c r="I135" s="173"/>
      <c r="J135" s="17" t="s">
        <v>45</v>
      </c>
      <c r="K135" s="17">
        <v>19018713</v>
      </c>
      <c r="L135" s="17" t="s">
        <v>45</v>
      </c>
      <c r="M135" s="17">
        <f>M125+M129+M131+M134</f>
        <v>18826000</v>
      </c>
      <c r="N135" s="17" t="s">
        <v>45</v>
      </c>
      <c r="O135" s="17">
        <f>O125+O129+O131+O134</f>
        <v>18826000</v>
      </c>
    </row>
    <row r="136" spans="1:15" ht="15" x14ac:dyDescent="0.2">
      <c r="A136" s="1" t="s">
        <v>13</v>
      </c>
      <c r="E136" s="2">
        <v>9</v>
      </c>
      <c r="F136" s="2"/>
    </row>
    <row r="137" spans="1:15" ht="15" x14ac:dyDescent="0.2">
      <c r="A137" s="1" t="s">
        <v>2</v>
      </c>
      <c r="C137" s="2">
        <v>50502</v>
      </c>
      <c r="D137" s="2"/>
      <c r="E137" s="2"/>
      <c r="F137" s="2"/>
    </row>
    <row r="138" spans="1:15" ht="15" x14ac:dyDescent="0.2">
      <c r="A138" s="1" t="s">
        <v>3</v>
      </c>
      <c r="C138" s="3" t="s">
        <v>256</v>
      </c>
      <c r="D138" s="3"/>
      <c r="E138" s="3"/>
      <c r="F138" s="3"/>
    </row>
    <row r="139" spans="1:15" ht="15" x14ac:dyDescent="0.2"/>
    <row r="140" spans="1:15" ht="36.950000000000003" customHeight="1" x14ac:dyDescent="0.2">
      <c r="A140" s="155" t="s">
        <v>0</v>
      </c>
      <c r="B140" s="155" t="s">
        <v>21</v>
      </c>
      <c r="C140" s="155"/>
      <c r="D140" s="155"/>
      <c r="E140" s="155"/>
      <c r="F140" s="155"/>
      <c r="G140" s="155"/>
      <c r="H140" s="155"/>
      <c r="I140" s="155"/>
      <c r="J140" s="156" t="s">
        <v>257</v>
      </c>
      <c r="K140" s="156"/>
      <c r="L140" s="156" t="s">
        <v>258</v>
      </c>
      <c r="M140" s="156"/>
      <c r="N140" s="156" t="s">
        <v>259</v>
      </c>
      <c r="O140" s="156"/>
    </row>
    <row r="141" spans="1:15" ht="105" customHeight="1" x14ac:dyDescent="0.2">
      <c r="A141" s="155"/>
      <c r="B141" s="155"/>
      <c r="C141" s="155"/>
      <c r="D141" s="155"/>
      <c r="E141" s="155"/>
      <c r="F141" s="155"/>
      <c r="G141" s="155"/>
      <c r="H141" s="155"/>
      <c r="I141" s="155"/>
      <c r="J141" s="59" t="s">
        <v>22</v>
      </c>
      <c r="K141" s="59" t="s">
        <v>23</v>
      </c>
      <c r="L141" s="59" t="s">
        <v>22</v>
      </c>
      <c r="M141" s="59" t="s">
        <v>23</v>
      </c>
      <c r="N141" s="59" t="s">
        <v>22</v>
      </c>
      <c r="O141" s="59" t="s">
        <v>23</v>
      </c>
    </row>
    <row r="142" spans="1:15" ht="20.100000000000001" customHeight="1" x14ac:dyDescent="0.2">
      <c r="A142" s="30" t="s">
        <v>24</v>
      </c>
      <c r="B142" s="171" t="s">
        <v>25</v>
      </c>
      <c r="C142" s="172"/>
      <c r="D142" s="172"/>
      <c r="E142" s="172"/>
      <c r="F142" s="172"/>
      <c r="G142" s="172"/>
      <c r="H142" s="172"/>
      <c r="I142" s="173"/>
      <c r="J142" s="60" t="s">
        <v>45</v>
      </c>
      <c r="K142" s="60"/>
      <c r="L142" s="60" t="s">
        <v>45</v>
      </c>
      <c r="M142" s="60"/>
      <c r="N142" s="60" t="s">
        <v>45</v>
      </c>
      <c r="O142" s="60"/>
    </row>
    <row r="143" spans="1:15" ht="20.100000000000001" customHeight="1" x14ac:dyDescent="0.2">
      <c r="A143" s="32" t="s">
        <v>35</v>
      </c>
      <c r="B143" s="171" t="s">
        <v>26</v>
      </c>
      <c r="C143" s="172"/>
      <c r="D143" s="172"/>
      <c r="E143" s="172"/>
      <c r="F143" s="172"/>
      <c r="G143" s="172"/>
      <c r="H143" s="172"/>
      <c r="I143" s="173"/>
      <c r="J143" s="17">
        <v>6918313</v>
      </c>
      <c r="K143" s="17">
        <f>J143*22%</f>
        <v>1522028.86</v>
      </c>
      <c r="L143" s="17"/>
      <c r="M143" s="17">
        <f>L143*22%</f>
        <v>0</v>
      </c>
      <c r="N143" s="17"/>
      <c r="O143" s="17">
        <f>N143*22%</f>
        <v>0</v>
      </c>
    </row>
    <row r="144" spans="1:15" ht="20.100000000000001" customHeight="1" x14ac:dyDescent="0.2">
      <c r="A144" s="30" t="s">
        <v>36</v>
      </c>
      <c r="B144" s="171" t="s">
        <v>27</v>
      </c>
      <c r="C144" s="172"/>
      <c r="D144" s="172"/>
      <c r="E144" s="172"/>
      <c r="F144" s="172"/>
      <c r="G144" s="172"/>
      <c r="H144" s="172"/>
      <c r="I144" s="173"/>
      <c r="J144" s="17"/>
      <c r="K144" s="17"/>
      <c r="L144" s="17"/>
      <c r="M144" s="17"/>
      <c r="N144" s="17"/>
      <c r="O144" s="17"/>
    </row>
    <row r="145" spans="1:16" ht="20.100000000000001" customHeight="1" x14ac:dyDescent="0.2">
      <c r="A145" s="30" t="s">
        <v>37</v>
      </c>
      <c r="B145" s="174" t="s">
        <v>28</v>
      </c>
      <c r="C145" s="175"/>
      <c r="D145" s="175"/>
      <c r="E145" s="175"/>
      <c r="F145" s="175"/>
      <c r="G145" s="175"/>
      <c r="H145" s="175"/>
      <c r="I145" s="176"/>
      <c r="J145" s="17"/>
      <c r="K145" s="17"/>
      <c r="L145" s="17"/>
      <c r="M145" s="17"/>
      <c r="N145" s="17"/>
      <c r="O145" s="17"/>
    </row>
    <row r="146" spans="1:16" ht="20.100000000000001" customHeight="1" x14ac:dyDescent="0.2">
      <c r="A146" s="30" t="s">
        <v>38</v>
      </c>
      <c r="B146" s="171" t="s">
        <v>29</v>
      </c>
      <c r="C146" s="172"/>
      <c r="D146" s="172"/>
      <c r="E146" s="172"/>
      <c r="F146" s="172"/>
      <c r="G146" s="172"/>
      <c r="H146" s="172"/>
      <c r="I146" s="173"/>
      <c r="J146" s="17" t="s">
        <v>45</v>
      </c>
      <c r="K146" s="17"/>
      <c r="L146" s="17" t="s">
        <v>45</v>
      </c>
      <c r="M146" s="17"/>
      <c r="N146" s="17" t="s">
        <v>45</v>
      </c>
      <c r="O146" s="17"/>
    </row>
    <row r="147" spans="1:16" ht="35.1" customHeight="1" x14ac:dyDescent="0.2">
      <c r="A147" s="30" t="s">
        <v>39</v>
      </c>
      <c r="B147" s="174" t="s">
        <v>30</v>
      </c>
      <c r="C147" s="175"/>
      <c r="D147" s="175"/>
      <c r="E147" s="175"/>
      <c r="F147" s="175"/>
      <c r="G147" s="175"/>
      <c r="H147" s="175"/>
      <c r="I147" s="176"/>
      <c r="J147" s="17">
        <f>J143</f>
        <v>6918313</v>
      </c>
      <c r="K147" s="17">
        <f>J147*2.9%</f>
        <v>200631.07699999999</v>
      </c>
      <c r="L147" s="17">
        <f>L143</f>
        <v>0</v>
      </c>
      <c r="M147" s="17">
        <f>L147*2.9%</f>
        <v>0</v>
      </c>
      <c r="N147" s="17">
        <f>N143</f>
        <v>0</v>
      </c>
      <c r="O147" s="17">
        <f>N147*2.9%</f>
        <v>0</v>
      </c>
    </row>
    <row r="148" spans="1:16" ht="20.100000000000001" customHeight="1" x14ac:dyDescent="0.2">
      <c r="A148" s="30" t="s">
        <v>40</v>
      </c>
      <c r="B148" s="171" t="s">
        <v>31</v>
      </c>
      <c r="C148" s="172"/>
      <c r="D148" s="172"/>
      <c r="E148" s="172"/>
      <c r="F148" s="172"/>
      <c r="G148" s="172"/>
      <c r="H148" s="172"/>
      <c r="I148" s="173"/>
      <c r="J148" s="17"/>
      <c r="K148" s="17"/>
      <c r="L148" s="17"/>
      <c r="M148" s="17"/>
      <c r="N148" s="17"/>
      <c r="O148" s="17"/>
    </row>
    <row r="149" spans="1:16" ht="20.100000000000001" customHeight="1" x14ac:dyDescent="0.2">
      <c r="A149" s="30" t="s">
        <v>41</v>
      </c>
      <c r="B149" s="174" t="s">
        <v>32</v>
      </c>
      <c r="C149" s="175"/>
      <c r="D149" s="175"/>
      <c r="E149" s="175"/>
      <c r="F149" s="175"/>
      <c r="G149" s="175"/>
      <c r="H149" s="175"/>
      <c r="I149" s="176"/>
      <c r="J149" s="17">
        <f>J147</f>
        <v>6918313</v>
      </c>
      <c r="K149" s="17">
        <f>J149*0.2%</f>
        <v>13836.626</v>
      </c>
      <c r="L149" s="17">
        <f>L147</f>
        <v>0</v>
      </c>
      <c r="M149" s="17">
        <f>L149*0.2%</f>
        <v>0</v>
      </c>
      <c r="N149" s="17">
        <f>N147</f>
        <v>0</v>
      </c>
      <c r="O149" s="17">
        <f>N149*0.2%</f>
        <v>0</v>
      </c>
    </row>
    <row r="150" spans="1:16" ht="35.1" customHeight="1" x14ac:dyDescent="0.2">
      <c r="A150" s="30" t="s">
        <v>42</v>
      </c>
      <c r="B150" s="174" t="s">
        <v>33</v>
      </c>
      <c r="C150" s="175"/>
      <c r="D150" s="175"/>
      <c r="E150" s="175"/>
      <c r="F150" s="175"/>
      <c r="G150" s="175"/>
      <c r="H150" s="175"/>
      <c r="I150" s="176"/>
      <c r="J150" s="17"/>
      <c r="K150" s="17"/>
      <c r="L150" s="17"/>
      <c r="M150" s="17"/>
      <c r="N150" s="17"/>
      <c r="O150" s="17"/>
    </row>
    <row r="151" spans="1:16" ht="35.1" customHeight="1" x14ac:dyDescent="0.2">
      <c r="A151" s="30" t="s">
        <v>43</v>
      </c>
      <c r="B151" s="174" t="s">
        <v>33</v>
      </c>
      <c r="C151" s="175"/>
      <c r="D151" s="175"/>
      <c r="E151" s="175"/>
      <c r="F151" s="175"/>
      <c r="G151" s="175"/>
      <c r="H151" s="175"/>
      <c r="I151" s="176"/>
      <c r="J151" s="17"/>
      <c r="K151" s="17"/>
      <c r="L151" s="17"/>
      <c r="M151" s="17"/>
      <c r="N151" s="17"/>
      <c r="O151" s="17"/>
    </row>
    <row r="152" spans="1:16" ht="20.100000000000001" customHeight="1" x14ac:dyDescent="0.2">
      <c r="A152" s="30" t="s">
        <v>44</v>
      </c>
      <c r="B152" s="171" t="s">
        <v>34</v>
      </c>
      <c r="C152" s="172"/>
      <c r="D152" s="172"/>
      <c r="E152" s="172"/>
      <c r="F152" s="172"/>
      <c r="G152" s="172"/>
      <c r="H152" s="172"/>
      <c r="I152" s="173"/>
      <c r="J152" s="17">
        <f>J149</f>
        <v>6918313</v>
      </c>
      <c r="K152" s="17">
        <f>J152*5.1%</f>
        <v>352833.96299999999</v>
      </c>
      <c r="L152" s="17">
        <f>L149</f>
        <v>0</v>
      </c>
      <c r="M152" s="17">
        <f>L152*5.1%</f>
        <v>0</v>
      </c>
      <c r="N152" s="17">
        <f>N149</f>
        <v>0</v>
      </c>
      <c r="O152" s="17">
        <f>N152*5.1%</f>
        <v>0</v>
      </c>
    </row>
    <row r="153" spans="1:16" ht="20.100000000000001" customHeight="1" x14ac:dyDescent="0.2">
      <c r="A153" s="58"/>
      <c r="B153" s="171" t="s">
        <v>10</v>
      </c>
      <c r="C153" s="172"/>
      <c r="D153" s="172"/>
      <c r="E153" s="172"/>
      <c r="F153" s="172"/>
      <c r="G153" s="172"/>
      <c r="H153" s="172"/>
      <c r="I153" s="173"/>
      <c r="J153" s="17" t="s">
        <v>45</v>
      </c>
      <c r="K153" s="17">
        <f>2089331</f>
        <v>2089331</v>
      </c>
      <c r="L153" s="17" t="s">
        <v>45</v>
      </c>
      <c r="M153" s="17"/>
      <c r="N153" s="17" t="s">
        <v>45</v>
      </c>
      <c r="O153" s="17"/>
    </row>
    <row r="154" spans="1:16" ht="20.100000000000001" customHeight="1" x14ac:dyDescent="0.2">
      <c r="A154" s="62"/>
      <c r="B154" s="18"/>
      <c r="C154" s="18"/>
      <c r="D154" s="18"/>
      <c r="E154" s="18"/>
      <c r="F154" s="18"/>
      <c r="G154" s="18"/>
      <c r="H154" s="18"/>
      <c r="I154" s="18"/>
      <c r="J154" s="14"/>
      <c r="K154" s="14"/>
      <c r="L154" s="14"/>
      <c r="M154" s="14"/>
      <c r="N154" s="14"/>
      <c r="O154" s="14"/>
    </row>
    <row r="155" spans="1:16" ht="15" x14ac:dyDescent="0.2">
      <c r="A155" s="1" t="s">
        <v>13</v>
      </c>
      <c r="E155" s="2">
        <v>9</v>
      </c>
      <c r="F155" s="2"/>
    </row>
    <row r="156" spans="1:16" ht="15" x14ac:dyDescent="0.2">
      <c r="A156" s="1" t="s">
        <v>2</v>
      </c>
      <c r="C156" s="2">
        <v>50502</v>
      </c>
      <c r="D156" s="2"/>
      <c r="E156" s="2"/>
      <c r="F156" s="2"/>
    </row>
    <row r="157" spans="1:16" ht="20.100000000000001" customHeight="1" x14ac:dyDescent="0.2">
      <c r="A157" s="1" t="s">
        <v>3</v>
      </c>
      <c r="C157" s="3" t="s">
        <v>268</v>
      </c>
      <c r="D157" s="3"/>
      <c r="E157" s="3"/>
      <c r="F157" s="3"/>
      <c r="L157" s="9"/>
      <c r="M157" s="9"/>
      <c r="N157" s="9"/>
      <c r="O157" s="9"/>
      <c r="P157" s="9"/>
    </row>
    <row r="158" spans="1:16" ht="15" x14ac:dyDescent="0.2"/>
    <row r="159" spans="1:16" ht="36.950000000000003" customHeight="1" x14ac:dyDescent="0.2">
      <c r="A159" s="155" t="s">
        <v>0</v>
      </c>
      <c r="B159" s="155" t="s">
        <v>21</v>
      </c>
      <c r="C159" s="155"/>
      <c r="D159" s="155"/>
      <c r="E159" s="155"/>
      <c r="F159" s="155"/>
      <c r="G159" s="155"/>
      <c r="H159" s="155"/>
      <c r="I159" s="155"/>
      <c r="J159" s="156" t="s">
        <v>257</v>
      </c>
      <c r="K159" s="156"/>
      <c r="L159" s="156" t="s">
        <v>258</v>
      </c>
      <c r="M159" s="156"/>
      <c r="N159" s="156" t="s">
        <v>259</v>
      </c>
      <c r="O159" s="156"/>
    </row>
    <row r="160" spans="1:16" ht="105" customHeight="1" x14ac:dyDescent="0.2">
      <c r="A160" s="155"/>
      <c r="B160" s="155"/>
      <c r="C160" s="155"/>
      <c r="D160" s="155"/>
      <c r="E160" s="155"/>
      <c r="F160" s="155"/>
      <c r="G160" s="155"/>
      <c r="H160" s="155"/>
      <c r="I160" s="155"/>
      <c r="J160" s="64" t="s">
        <v>22</v>
      </c>
      <c r="K160" s="64" t="s">
        <v>23</v>
      </c>
      <c r="L160" s="64" t="s">
        <v>22</v>
      </c>
      <c r="M160" s="64" t="s">
        <v>23</v>
      </c>
      <c r="N160" s="64" t="s">
        <v>22</v>
      </c>
      <c r="O160" s="64" t="s">
        <v>23</v>
      </c>
    </row>
    <row r="161" spans="1:15" ht="20.100000000000001" customHeight="1" x14ac:dyDescent="0.2">
      <c r="A161" s="30" t="s">
        <v>24</v>
      </c>
      <c r="B161" s="171" t="s">
        <v>25</v>
      </c>
      <c r="C161" s="172"/>
      <c r="D161" s="172"/>
      <c r="E161" s="172"/>
      <c r="F161" s="172"/>
      <c r="G161" s="172"/>
      <c r="H161" s="172"/>
      <c r="I161" s="173"/>
      <c r="J161" s="65" t="s">
        <v>45</v>
      </c>
      <c r="K161" s="65"/>
      <c r="L161" s="65" t="s">
        <v>45</v>
      </c>
      <c r="M161" s="65"/>
      <c r="N161" s="65" t="s">
        <v>45</v>
      </c>
      <c r="O161" s="65"/>
    </row>
    <row r="162" spans="1:15" ht="20.100000000000001" customHeight="1" x14ac:dyDescent="0.2">
      <c r="A162" s="32" t="s">
        <v>35</v>
      </c>
      <c r="B162" s="171" t="s">
        <v>26</v>
      </c>
      <c r="C162" s="172"/>
      <c r="D162" s="172"/>
      <c r="E162" s="172"/>
      <c r="F162" s="172"/>
      <c r="G162" s="172"/>
      <c r="H162" s="172"/>
      <c r="I162" s="173"/>
      <c r="J162" s="17">
        <v>69000</v>
      </c>
      <c r="K162" s="17">
        <f>J162*22%</f>
        <v>15180</v>
      </c>
      <c r="L162" s="17"/>
      <c r="M162" s="17">
        <f>L162*22%</f>
        <v>0</v>
      </c>
      <c r="N162" s="17"/>
      <c r="O162" s="17">
        <f>N162*22%</f>
        <v>0</v>
      </c>
    </row>
    <row r="163" spans="1:15" ht="20.100000000000001" customHeight="1" x14ac:dyDescent="0.2">
      <c r="A163" s="30" t="s">
        <v>36</v>
      </c>
      <c r="B163" s="171" t="s">
        <v>27</v>
      </c>
      <c r="C163" s="172"/>
      <c r="D163" s="172"/>
      <c r="E163" s="172"/>
      <c r="F163" s="172"/>
      <c r="G163" s="172"/>
      <c r="H163" s="172"/>
      <c r="I163" s="173"/>
      <c r="J163" s="17"/>
      <c r="K163" s="17"/>
      <c r="L163" s="17"/>
      <c r="M163" s="17"/>
      <c r="N163" s="17"/>
      <c r="O163" s="17"/>
    </row>
    <row r="164" spans="1:15" ht="20.100000000000001" customHeight="1" x14ac:dyDescent="0.2">
      <c r="A164" s="30" t="s">
        <v>37</v>
      </c>
      <c r="B164" s="174" t="s">
        <v>28</v>
      </c>
      <c r="C164" s="175"/>
      <c r="D164" s="175"/>
      <c r="E164" s="175"/>
      <c r="F164" s="175"/>
      <c r="G164" s="175"/>
      <c r="H164" s="175"/>
      <c r="I164" s="176"/>
      <c r="J164" s="17"/>
      <c r="K164" s="17"/>
      <c r="L164" s="17"/>
      <c r="M164" s="17"/>
      <c r="N164" s="17"/>
      <c r="O164" s="17"/>
    </row>
    <row r="165" spans="1:15" ht="20.100000000000001" customHeight="1" x14ac:dyDescent="0.2">
      <c r="A165" s="30" t="s">
        <v>38</v>
      </c>
      <c r="B165" s="171" t="s">
        <v>29</v>
      </c>
      <c r="C165" s="172"/>
      <c r="D165" s="172"/>
      <c r="E165" s="172"/>
      <c r="F165" s="172"/>
      <c r="G165" s="172"/>
      <c r="H165" s="172"/>
      <c r="I165" s="173"/>
      <c r="J165" s="17" t="s">
        <v>45</v>
      </c>
      <c r="K165" s="17"/>
      <c r="L165" s="17" t="s">
        <v>45</v>
      </c>
      <c r="M165" s="17"/>
      <c r="N165" s="17" t="s">
        <v>45</v>
      </c>
      <c r="O165" s="17"/>
    </row>
    <row r="166" spans="1:15" ht="35.1" customHeight="1" x14ac:dyDescent="0.2">
      <c r="A166" s="30" t="s">
        <v>39</v>
      </c>
      <c r="B166" s="174" t="s">
        <v>30</v>
      </c>
      <c r="C166" s="175"/>
      <c r="D166" s="175"/>
      <c r="E166" s="175"/>
      <c r="F166" s="175"/>
      <c r="G166" s="175"/>
      <c r="H166" s="175"/>
      <c r="I166" s="176"/>
      <c r="J166" s="17">
        <f>J162</f>
        <v>69000</v>
      </c>
      <c r="K166" s="17">
        <f>J166*2.9%</f>
        <v>2000.9999999999998</v>
      </c>
      <c r="L166" s="17">
        <f>L162</f>
        <v>0</v>
      </c>
      <c r="M166" s="17">
        <f>L166*2.9%</f>
        <v>0</v>
      </c>
      <c r="N166" s="17">
        <f>N162</f>
        <v>0</v>
      </c>
      <c r="O166" s="17">
        <f>N166*2.9%</f>
        <v>0</v>
      </c>
    </row>
    <row r="167" spans="1:15" ht="20.100000000000001" customHeight="1" x14ac:dyDescent="0.2">
      <c r="A167" s="30" t="s">
        <v>40</v>
      </c>
      <c r="B167" s="171" t="s">
        <v>31</v>
      </c>
      <c r="C167" s="172"/>
      <c r="D167" s="172"/>
      <c r="E167" s="172"/>
      <c r="F167" s="172"/>
      <c r="G167" s="172"/>
      <c r="H167" s="172"/>
      <c r="I167" s="173"/>
      <c r="J167" s="17"/>
      <c r="K167" s="17"/>
      <c r="L167" s="17"/>
      <c r="M167" s="17"/>
      <c r="N167" s="17"/>
      <c r="O167" s="17"/>
    </row>
    <row r="168" spans="1:15" ht="20.100000000000001" customHeight="1" x14ac:dyDescent="0.2">
      <c r="A168" s="30" t="s">
        <v>41</v>
      </c>
      <c r="B168" s="174" t="s">
        <v>32</v>
      </c>
      <c r="C168" s="175"/>
      <c r="D168" s="175"/>
      <c r="E168" s="175"/>
      <c r="F168" s="175"/>
      <c r="G168" s="175"/>
      <c r="H168" s="175"/>
      <c r="I168" s="176"/>
      <c r="J168" s="17">
        <f>J166</f>
        <v>69000</v>
      </c>
      <c r="K168" s="17">
        <f>J168*0.2%</f>
        <v>138</v>
      </c>
      <c r="L168" s="17">
        <f>L166</f>
        <v>0</v>
      </c>
      <c r="M168" s="17">
        <f>L168*0.2%</f>
        <v>0</v>
      </c>
      <c r="N168" s="17">
        <f>N166</f>
        <v>0</v>
      </c>
      <c r="O168" s="17">
        <f>N168*0.2%</f>
        <v>0</v>
      </c>
    </row>
    <row r="169" spans="1:15" ht="35.1" customHeight="1" x14ac:dyDescent="0.2">
      <c r="A169" s="30" t="s">
        <v>42</v>
      </c>
      <c r="B169" s="174" t="s">
        <v>33</v>
      </c>
      <c r="C169" s="175"/>
      <c r="D169" s="175"/>
      <c r="E169" s="175"/>
      <c r="F169" s="175"/>
      <c r="G169" s="175"/>
      <c r="H169" s="175"/>
      <c r="I169" s="176"/>
      <c r="J169" s="17"/>
      <c r="K169" s="17"/>
      <c r="L169" s="17"/>
      <c r="M169" s="17"/>
      <c r="N169" s="17"/>
      <c r="O169" s="17"/>
    </row>
    <row r="170" spans="1:15" ht="35.1" customHeight="1" x14ac:dyDescent="0.2">
      <c r="A170" s="30" t="s">
        <v>43</v>
      </c>
      <c r="B170" s="174" t="s">
        <v>33</v>
      </c>
      <c r="C170" s="175"/>
      <c r="D170" s="175"/>
      <c r="E170" s="175"/>
      <c r="F170" s="175"/>
      <c r="G170" s="175"/>
      <c r="H170" s="175"/>
      <c r="I170" s="176"/>
      <c r="J170" s="17"/>
      <c r="K170" s="17"/>
      <c r="L170" s="17"/>
      <c r="M170" s="17"/>
      <c r="N170" s="17"/>
      <c r="O170" s="17"/>
    </row>
    <row r="171" spans="1:15" ht="20.100000000000001" customHeight="1" x14ac:dyDescent="0.2">
      <c r="A171" s="30" t="s">
        <v>44</v>
      </c>
      <c r="B171" s="171" t="s">
        <v>34</v>
      </c>
      <c r="C171" s="172"/>
      <c r="D171" s="172"/>
      <c r="E171" s="172"/>
      <c r="F171" s="172"/>
      <c r="G171" s="172"/>
      <c r="H171" s="172"/>
      <c r="I171" s="173"/>
      <c r="J171" s="17">
        <f>J168</f>
        <v>69000</v>
      </c>
      <c r="K171" s="17">
        <f>J171*5.1%</f>
        <v>3519</v>
      </c>
      <c r="L171" s="17">
        <f>L168</f>
        <v>0</v>
      </c>
      <c r="M171" s="17">
        <f>L171*5.1%</f>
        <v>0</v>
      </c>
      <c r="N171" s="17">
        <f>N168</f>
        <v>0</v>
      </c>
      <c r="O171" s="17">
        <f>N171*5.1%</f>
        <v>0</v>
      </c>
    </row>
    <row r="172" spans="1:15" ht="20.100000000000001" customHeight="1" x14ac:dyDescent="0.2">
      <c r="A172" s="63"/>
      <c r="B172" s="171" t="s">
        <v>10</v>
      </c>
      <c r="C172" s="172"/>
      <c r="D172" s="172"/>
      <c r="E172" s="172"/>
      <c r="F172" s="172"/>
      <c r="G172" s="172"/>
      <c r="H172" s="172"/>
      <c r="I172" s="173"/>
      <c r="J172" s="17" t="s">
        <v>45</v>
      </c>
      <c r="K172" s="17">
        <f>K162+K166+K168+K171</f>
        <v>20838</v>
      </c>
      <c r="L172" s="17" t="s">
        <v>45</v>
      </c>
      <c r="M172" s="17"/>
      <c r="N172" s="17" t="s">
        <v>45</v>
      </c>
      <c r="O172" s="17"/>
    </row>
    <row r="173" spans="1:15" ht="15" x14ac:dyDescent="0.2">
      <c r="A173" s="1" t="s">
        <v>13</v>
      </c>
      <c r="E173" s="2">
        <v>9</v>
      </c>
      <c r="F173" s="2"/>
    </row>
    <row r="174" spans="1:15" ht="15" x14ac:dyDescent="0.2">
      <c r="A174" s="1" t="s">
        <v>2</v>
      </c>
      <c r="C174" s="2">
        <v>50502</v>
      </c>
      <c r="D174" s="2"/>
      <c r="E174" s="2"/>
      <c r="F174" s="2"/>
    </row>
    <row r="175" spans="1:15" ht="15" x14ac:dyDescent="0.2">
      <c r="A175" s="1" t="s">
        <v>3</v>
      </c>
      <c r="C175" s="3" t="s">
        <v>256</v>
      </c>
      <c r="D175" s="3"/>
      <c r="E175" s="3"/>
      <c r="F175" s="3"/>
    </row>
    <row r="176" spans="1:15" ht="15" x14ac:dyDescent="0.2"/>
    <row r="177" spans="1:15" ht="36.950000000000003" customHeight="1" x14ac:dyDescent="0.2">
      <c r="A177" s="155" t="s">
        <v>0</v>
      </c>
      <c r="B177" s="155" t="s">
        <v>21</v>
      </c>
      <c r="C177" s="155"/>
      <c r="D177" s="155"/>
      <c r="E177" s="155"/>
      <c r="F177" s="155"/>
      <c r="G177" s="155"/>
      <c r="H177" s="155"/>
      <c r="I177" s="155"/>
      <c r="J177" s="156" t="s">
        <v>257</v>
      </c>
      <c r="K177" s="156"/>
      <c r="L177" s="156" t="s">
        <v>258</v>
      </c>
      <c r="M177" s="156"/>
      <c r="N177" s="156" t="s">
        <v>259</v>
      </c>
      <c r="O177" s="156"/>
    </row>
    <row r="178" spans="1:15" ht="105" customHeight="1" x14ac:dyDescent="0.2">
      <c r="A178" s="155"/>
      <c r="B178" s="155"/>
      <c r="C178" s="155"/>
      <c r="D178" s="155"/>
      <c r="E178" s="155"/>
      <c r="F178" s="155"/>
      <c r="G178" s="155"/>
      <c r="H178" s="155"/>
      <c r="I178" s="155"/>
      <c r="J178" s="67" t="s">
        <v>22</v>
      </c>
      <c r="K178" s="67" t="s">
        <v>23</v>
      </c>
      <c r="L178" s="67" t="s">
        <v>22</v>
      </c>
      <c r="M178" s="67" t="s">
        <v>23</v>
      </c>
      <c r="N178" s="67" t="s">
        <v>22</v>
      </c>
      <c r="O178" s="67" t="s">
        <v>23</v>
      </c>
    </row>
    <row r="179" spans="1:15" ht="20.100000000000001" customHeight="1" x14ac:dyDescent="0.2">
      <c r="A179" s="30" t="s">
        <v>24</v>
      </c>
      <c r="B179" s="171" t="s">
        <v>25</v>
      </c>
      <c r="C179" s="172"/>
      <c r="D179" s="172"/>
      <c r="E179" s="172"/>
      <c r="F179" s="172"/>
      <c r="G179" s="172"/>
      <c r="H179" s="172"/>
      <c r="I179" s="173"/>
      <c r="J179" s="68" t="s">
        <v>45</v>
      </c>
      <c r="K179" s="68"/>
      <c r="L179" s="68" t="s">
        <v>45</v>
      </c>
      <c r="M179" s="68"/>
      <c r="N179" s="68" t="s">
        <v>45</v>
      </c>
      <c r="O179" s="68"/>
    </row>
    <row r="180" spans="1:15" ht="20.100000000000001" customHeight="1" x14ac:dyDescent="0.2">
      <c r="A180" s="32" t="s">
        <v>35</v>
      </c>
      <c r="B180" s="171" t="s">
        <v>26</v>
      </c>
      <c r="C180" s="172"/>
      <c r="D180" s="172"/>
      <c r="E180" s="172"/>
      <c r="F180" s="172"/>
      <c r="G180" s="172"/>
      <c r="H180" s="172"/>
      <c r="I180" s="173"/>
      <c r="J180" s="17">
        <v>307105.71999999997</v>
      </c>
      <c r="K180" s="17">
        <f>J180*22%</f>
        <v>67563.258399999992</v>
      </c>
      <c r="L180" s="17"/>
      <c r="M180" s="17">
        <f>L180*22%</f>
        <v>0</v>
      </c>
      <c r="N180" s="17"/>
      <c r="O180" s="17">
        <f>N180*22%</f>
        <v>0</v>
      </c>
    </row>
    <row r="181" spans="1:15" ht="20.100000000000001" customHeight="1" x14ac:dyDescent="0.2">
      <c r="A181" s="30" t="s">
        <v>36</v>
      </c>
      <c r="B181" s="171" t="s">
        <v>27</v>
      </c>
      <c r="C181" s="172"/>
      <c r="D181" s="172"/>
      <c r="E181" s="172"/>
      <c r="F181" s="172"/>
      <c r="G181" s="172"/>
      <c r="H181" s="172"/>
      <c r="I181" s="173"/>
      <c r="J181" s="17"/>
      <c r="K181" s="17"/>
      <c r="L181" s="17"/>
      <c r="M181" s="17"/>
      <c r="N181" s="17"/>
      <c r="O181" s="17"/>
    </row>
    <row r="182" spans="1:15" ht="20.100000000000001" customHeight="1" x14ac:dyDescent="0.2">
      <c r="A182" s="30" t="s">
        <v>37</v>
      </c>
      <c r="B182" s="174" t="s">
        <v>28</v>
      </c>
      <c r="C182" s="175"/>
      <c r="D182" s="175"/>
      <c r="E182" s="175"/>
      <c r="F182" s="175"/>
      <c r="G182" s="175"/>
      <c r="H182" s="175"/>
      <c r="I182" s="176"/>
      <c r="J182" s="17"/>
      <c r="K182" s="17"/>
      <c r="L182" s="17"/>
      <c r="M182" s="17"/>
      <c r="N182" s="17"/>
      <c r="O182" s="17"/>
    </row>
    <row r="183" spans="1:15" ht="20.100000000000001" customHeight="1" x14ac:dyDescent="0.2">
      <c r="A183" s="30" t="s">
        <v>38</v>
      </c>
      <c r="B183" s="171" t="s">
        <v>29</v>
      </c>
      <c r="C183" s="172"/>
      <c r="D183" s="172"/>
      <c r="E183" s="172"/>
      <c r="F183" s="172"/>
      <c r="G183" s="172"/>
      <c r="H183" s="172"/>
      <c r="I183" s="173"/>
      <c r="J183" s="17" t="s">
        <v>45</v>
      </c>
      <c r="K183" s="17"/>
      <c r="L183" s="17" t="s">
        <v>45</v>
      </c>
      <c r="M183" s="17"/>
      <c r="N183" s="17" t="s">
        <v>45</v>
      </c>
      <c r="O183" s="17"/>
    </row>
    <row r="184" spans="1:15" ht="35.1" customHeight="1" x14ac:dyDescent="0.2">
      <c r="A184" s="30" t="s">
        <v>39</v>
      </c>
      <c r="B184" s="174" t="s">
        <v>30</v>
      </c>
      <c r="C184" s="175"/>
      <c r="D184" s="175"/>
      <c r="E184" s="175"/>
      <c r="F184" s="175"/>
      <c r="G184" s="175"/>
      <c r="H184" s="175"/>
      <c r="I184" s="176"/>
      <c r="J184" s="17">
        <f>J180</f>
        <v>307105.71999999997</v>
      </c>
      <c r="K184" s="17">
        <f>J184*2.9%</f>
        <v>8906.0658799999983</v>
      </c>
      <c r="L184" s="17">
        <f>L180</f>
        <v>0</v>
      </c>
      <c r="M184" s="17">
        <f>L184*2.9%</f>
        <v>0</v>
      </c>
      <c r="N184" s="17">
        <f>N180</f>
        <v>0</v>
      </c>
      <c r="O184" s="17">
        <f>N184*2.9%</f>
        <v>0</v>
      </c>
    </row>
    <row r="185" spans="1:15" ht="20.100000000000001" customHeight="1" x14ac:dyDescent="0.2">
      <c r="A185" s="30" t="s">
        <v>40</v>
      </c>
      <c r="B185" s="171" t="s">
        <v>31</v>
      </c>
      <c r="C185" s="172"/>
      <c r="D185" s="172"/>
      <c r="E185" s="172"/>
      <c r="F185" s="172"/>
      <c r="G185" s="172"/>
      <c r="H185" s="172"/>
      <c r="I185" s="173"/>
      <c r="J185" s="17"/>
      <c r="K185" s="17"/>
      <c r="L185" s="17"/>
      <c r="M185" s="17"/>
      <c r="N185" s="17"/>
      <c r="O185" s="17"/>
    </row>
    <row r="186" spans="1:15" ht="20.100000000000001" customHeight="1" x14ac:dyDescent="0.2">
      <c r="A186" s="30" t="s">
        <v>41</v>
      </c>
      <c r="B186" s="174" t="s">
        <v>32</v>
      </c>
      <c r="C186" s="175"/>
      <c r="D186" s="175"/>
      <c r="E186" s="175"/>
      <c r="F186" s="175"/>
      <c r="G186" s="175"/>
      <c r="H186" s="175"/>
      <c r="I186" s="176"/>
      <c r="J186" s="17">
        <f>J184</f>
        <v>307105.71999999997</v>
      </c>
      <c r="K186" s="17">
        <f>J186*0.2%</f>
        <v>614.21143999999993</v>
      </c>
      <c r="L186" s="17">
        <f>L184</f>
        <v>0</v>
      </c>
      <c r="M186" s="17">
        <f>L186*0.2%</f>
        <v>0</v>
      </c>
      <c r="N186" s="17">
        <f>N184</f>
        <v>0</v>
      </c>
      <c r="O186" s="17">
        <f>N186*0.2%</f>
        <v>0</v>
      </c>
    </row>
    <row r="187" spans="1:15" ht="35.1" customHeight="1" x14ac:dyDescent="0.2">
      <c r="A187" s="30" t="s">
        <v>42</v>
      </c>
      <c r="B187" s="174" t="s">
        <v>33</v>
      </c>
      <c r="C187" s="175"/>
      <c r="D187" s="175"/>
      <c r="E187" s="175"/>
      <c r="F187" s="175"/>
      <c r="G187" s="175"/>
      <c r="H187" s="175"/>
      <c r="I187" s="176"/>
      <c r="J187" s="17"/>
      <c r="K187" s="17"/>
      <c r="L187" s="17"/>
      <c r="M187" s="17"/>
      <c r="N187" s="17"/>
      <c r="O187" s="17"/>
    </row>
    <row r="188" spans="1:15" ht="35.1" customHeight="1" x14ac:dyDescent="0.2">
      <c r="A188" s="30" t="s">
        <v>43</v>
      </c>
      <c r="B188" s="174" t="s">
        <v>33</v>
      </c>
      <c r="C188" s="175"/>
      <c r="D188" s="175"/>
      <c r="E188" s="175"/>
      <c r="F188" s="175"/>
      <c r="G188" s="175"/>
      <c r="H188" s="175"/>
      <c r="I188" s="176"/>
      <c r="J188" s="17"/>
      <c r="K188" s="17"/>
      <c r="L188" s="17"/>
      <c r="M188" s="17"/>
      <c r="N188" s="17"/>
      <c r="O188" s="17"/>
    </row>
    <row r="189" spans="1:15" ht="20.100000000000001" customHeight="1" x14ac:dyDescent="0.2">
      <c r="A189" s="30" t="s">
        <v>44</v>
      </c>
      <c r="B189" s="171" t="s">
        <v>34</v>
      </c>
      <c r="C189" s="172"/>
      <c r="D189" s="172"/>
      <c r="E189" s="172"/>
      <c r="F189" s="172"/>
      <c r="G189" s="172"/>
      <c r="H189" s="172"/>
      <c r="I189" s="173"/>
      <c r="J189" s="17">
        <f>J186</f>
        <v>307105.71999999997</v>
      </c>
      <c r="K189" s="17">
        <f>J189*5.1%</f>
        <v>15662.391719999998</v>
      </c>
      <c r="L189" s="17">
        <f>L186</f>
        <v>0</v>
      </c>
      <c r="M189" s="17">
        <f>L189*5.1%</f>
        <v>0</v>
      </c>
      <c r="N189" s="17">
        <f>N186</f>
        <v>0</v>
      </c>
      <c r="O189" s="17">
        <f>N189*5.1%</f>
        <v>0</v>
      </c>
    </row>
    <row r="190" spans="1:15" ht="20.100000000000001" customHeight="1" x14ac:dyDescent="0.2">
      <c r="A190" s="66"/>
      <c r="B190" s="171" t="s">
        <v>10</v>
      </c>
      <c r="C190" s="172"/>
      <c r="D190" s="172"/>
      <c r="E190" s="172"/>
      <c r="F190" s="172"/>
      <c r="G190" s="172"/>
      <c r="H190" s="172"/>
      <c r="I190" s="173"/>
      <c r="J190" s="17" t="s">
        <v>45</v>
      </c>
      <c r="K190" s="17">
        <v>92746.13</v>
      </c>
      <c r="L190" s="17" t="s">
        <v>45</v>
      </c>
      <c r="M190" s="17"/>
      <c r="N190" s="17" t="s">
        <v>45</v>
      </c>
      <c r="O190" s="17"/>
    </row>
    <row r="191" spans="1:15" ht="20.100000000000001" customHeight="1" x14ac:dyDescent="0.2">
      <c r="A191" s="62"/>
      <c r="B191" s="18"/>
      <c r="C191" s="18"/>
      <c r="D191" s="18"/>
      <c r="E191" s="18"/>
      <c r="F191" s="18"/>
      <c r="G191" s="18"/>
      <c r="H191" s="18"/>
      <c r="I191" s="18"/>
      <c r="J191" s="14"/>
      <c r="K191" s="14"/>
      <c r="L191" s="14"/>
      <c r="M191" s="14"/>
      <c r="N191" s="14"/>
      <c r="O191" s="14"/>
    </row>
    <row r="192" spans="1:15" ht="15" x14ac:dyDescent="0.2">
      <c r="A192" s="1" t="s">
        <v>13</v>
      </c>
      <c r="E192" s="2">
        <v>9</v>
      </c>
      <c r="F192" s="2"/>
    </row>
    <row r="193" spans="1:16" ht="15" x14ac:dyDescent="0.2">
      <c r="A193" s="1" t="s">
        <v>2</v>
      </c>
      <c r="C193" s="2">
        <v>50502</v>
      </c>
      <c r="D193" s="2"/>
      <c r="E193" s="2"/>
      <c r="F193" s="2"/>
    </row>
    <row r="194" spans="1:16" ht="20.100000000000001" customHeight="1" x14ac:dyDescent="0.2">
      <c r="A194" s="1" t="s">
        <v>3</v>
      </c>
      <c r="C194" s="3" t="s">
        <v>270</v>
      </c>
      <c r="D194" s="3"/>
      <c r="E194" s="3"/>
      <c r="F194" s="3"/>
      <c r="L194" s="9"/>
      <c r="M194" s="9"/>
      <c r="N194" s="9"/>
      <c r="O194" s="9"/>
      <c r="P194" s="9"/>
    </row>
    <row r="195" spans="1:16" ht="15" x14ac:dyDescent="0.2"/>
    <row r="196" spans="1:16" ht="36.950000000000003" customHeight="1" x14ac:dyDescent="0.2">
      <c r="A196" s="155" t="s">
        <v>0</v>
      </c>
      <c r="B196" s="155" t="s">
        <v>21</v>
      </c>
      <c r="C196" s="155"/>
      <c r="D196" s="155"/>
      <c r="E196" s="155"/>
      <c r="F196" s="155"/>
      <c r="G196" s="155"/>
      <c r="H196" s="155"/>
      <c r="I196" s="155"/>
      <c r="J196" s="156" t="s">
        <v>257</v>
      </c>
      <c r="K196" s="156"/>
      <c r="L196" s="156" t="s">
        <v>258</v>
      </c>
      <c r="M196" s="156"/>
      <c r="N196" s="156" t="s">
        <v>259</v>
      </c>
      <c r="O196" s="156"/>
    </row>
    <row r="197" spans="1:16" ht="105" customHeight="1" x14ac:dyDescent="0.2">
      <c r="A197" s="155"/>
      <c r="B197" s="155"/>
      <c r="C197" s="155"/>
      <c r="D197" s="155"/>
      <c r="E197" s="155"/>
      <c r="F197" s="155"/>
      <c r="G197" s="155"/>
      <c r="H197" s="155"/>
      <c r="I197" s="155"/>
      <c r="J197" s="75" t="s">
        <v>22</v>
      </c>
      <c r="K197" s="75" t="s">
        <v>23</v>
      </c>
      <c r="L197" s="75" t="s">
        <v>22</v>
      </c>
      <c r="M197" s="75" t="s">
        <v>23</v>
      </c>
      <c r="N197" s="75" t="s">
        <v>22</v>
      </c>
      <c r="O197" s="75" t="s">
        <v>23</v>
      </c>
    </row>
    <row r="198" spans="1:16" ht="20.100000000000001" customHeight="1" x14ac:dyDescent="0.2">
      <c r="A198" s="30" t="s">
        <v>24</v>
      </c>
      <c r="B198" s="171" t="s">
        <v>25</v>
      </c>
      <c r="C198" s="172"/>
      <c r="D198" s="172"/>
      <c r="E198" s="172"/>
      <c r="F198" s="172"/>
      <c r="G198" s="172"/>
      <c r="H198" s="172"/>
      <c r="I198" s="173"/>
      <c r="J198" s="76" t="s">
        <v>45</v>
      </c>
      <c r="K198" s="76"/>
      <c r="L198" s="76" t="s">
        <v>45</v>
      </c>
      <c r="M198" s="76"/>
      <c r="N198" s="76" t="s">
        <v>45</v>
      </c>
      <c r="O198" s="76"/>
    </row>
    <row r="199" spans="1:16" ht="20.100000000000001" customHeight="1" x14ac:dyDescent="0.2">
      <c r="A199" s="32" t="s">
        <v>35</v>
      </c>
      <c r="B199" s="171" t="s">
        <v>26</v>
      </c>
      <c r="C199" s="172"/>
      <c r="D199" s="172"/>
      <c r="E199" s="172"/>
      <c r="F199" s="172"/>
      <c r="G199" s="172"/>
      <c r="H199" s="172"/>
      <c r="I199" s="173"/>
      <c r="J199" s="17">
        <v>297809.71999999997</v>
      </c>
      <c r="K199" s="17">
        <f>J199*22%</f>
        <v>65518.138399999996</v>
      </c>
      <c r="L199" s="17"/>
      <c r="M199" s="17">
        <f>L199*22%</f>
        <v>0</v>
      </c>
      <c r="N199" s="17"/>
      <c r="O199" s="17">
        <f>N199*22%</f>
        <v>0</v>
      </c>
    </row>
    <row r="200" spans="1:16" ht="20.100000000000001" customHeight="1" x14ac:dyDescent="0.2">
      <c r="A200" s="30" t="s">
        <v>36</v>
      </c>
      <c r="B200" s="171" t="s">
        <v>27</v>
      </c>
      <c r="C200" s="172"/>
      <c r="D200" s="172"/>
      <c r="E200" s="172"/>
      <c r="F200" s="172"/>
      <c r="G200" s="172"/>
      <c r="H200" s="172"/>
      <c r="I200" s="173"/>
      <c r="J200" s="17"/>
      <c r="K200" s="17"/>
      <c r="L200" s="17"/>
      <c r="M200" s="17"/>
      <c r="N200" s="17"/>
      <c r="O200" s="17"/>
    </row>
    <row r="201" spans="1:16" ht="20.100000000000001" customHeight="1" x14ac:dyDescent="0.2">
      <c r="A201" s="30" t="s">
        <v>37</v>
      </c>
      <c r="B201" s="174" t="s">
        <v>28</v>
      </c>
      <c r="C201" s="175"/>
      <c r="D201" s="175"/>
      <c r="E201" s="175"/>
      <c r="F201" s="175"/>
      <c r="G201" s="175"/>
      <c r="H201" s="175"/>
      <c r="I201" s="176"/>
      <c r="J201" s="17"/>
      <c r="K201" s="17"/>
      <c r="L201" s="17"/>
      <c r="M201" s="17"/>
      <c r="N201" s="17"/>
      <c r="O201" s="17"/>
    </row>
    <row r="202" spans="1:16" ht="20.100000000000001" customHeight="1" x14ac:dyDescent="0.2">
      <c r="A202" s="30" t="s">
        <v>38</v>
      </c>
      <c r="B202" s="171" t="s">
        <v>29</v>
      </c>
      <c r="C202" s="172"/>
      <c r="D202" s="172"/>
      <c r="E202" s="172"/>
      <c r="F202" s="172"/>
      <c r="G202" s="172"/>
      <c r="H202" s="172"/>
      <c r="I202" s="173"/>
      <c r="J202" s="17" t="s">
        <v>45</v>
      </c>
      <c r="K202" s="17"/>
      <c r="L202" s="17" t="s">
        <v>45</v>
      </c>
      <c r="M202" s="17"/>
      <c r="N202" s="17" t="s">
        <v>45</v>
      </c>
      <c r="O202" s="17"/>
    </row>
    <row r="203" spans="1:16" ht="35.1" customHeight="1" x14ac:dyDescent="0.2">
      <c r="A203" s="30" t="s">
        <v>39</v>
      </c>
      <c r="B203" s="174" t="s">
        <v>30</v>
      </c>
      <c r="C203" s="175"/>
      <c r="D203" s="175"/>
      <c r="E203" s="175"/>
      <c r="F203" s="175"/>
      <c r="G203" s="175"/>
      <c r="H203" s="175"/>
      <c r="I203" s="176"/>
      <c r="J203" s="17">
        <f>J199</f>
        <v>297809.71999999997</v>
      </c>
      <c r="K203" s="17">
        <f>J203*2.9%</f>
        <v>8636.4818799999994</v>
      </c>
      <c r="L203" s="17">
        <f>L199</f>
        <v>0</v>
      </c>
      <c r="M203" s="17">
        <f>L203*2.9%</f>
        <v>0</v>
      </c>
      <c r="N203" s="17">
        <f>N199</f>
        <v>0</v>
      </c>
      <c r="O203" s="17">
        <f>N203*2.9%</f>
        <v>0</v>
      </c>
    </row>
    <row r="204" spans="1:16" ht="20.100000000000001" customHeight="1" x14ac:dyDescent="0.2">
      <c r="A204" s="30" t="s">
        <v>40</v>
      </c>
      <c r="B204" s="171" t="s">
        <v>31</v>
      </c>
      <c r="C204" s="172"/>
      <c r="D204" s="172"/>
      <c r="E204" s="172"/>
      <c r="F204" s="172"/>
      <c r="G204" s="172"/>
      <c r="H204" s="172"/>
      <c r="I204" s="173"/>
      <c r="J204" s="17"/>
      <c r="K204" s="17"/>
      <c r="L204" s="17"/>
      <c r="M204" s="17"/>
      <c r="N204" s="17"/>
      <c r="O204" s="17"/>
    </row>
    <row r="205" spans="1:16" ht="20.100000000000001" customHeight="1" x14ac:dyDescent="0.2">
      <c r="A205" s="30" t="s">
        <v>41</v>
      </c>
      <c r="B205" s="174" t="s">
        <v>32</v>
      </c>
      <c r="C205" s="175"/>
      <c r="D205" s="175"/>
      <c r="E205" s="175"/>
      <c r="F205" s="175"/>
      <c r="G205" s="175"/>
      <c r="H205" s="175"/>
      <c r="I205" s="176"/>
      <c r="J205" s="17">
        <f>J203</f>
        <v>297809.71999999997</v>
      </c>
      <c r="K205" s="17">
        <f>J205*0.2%</f>
        <v>595.61943999999994</v>
      </c>
      <c r="L205" s="17">
        <f>L203</f>
        <v>0</v>
      </c>
      <c r="M205" s="17">
        <f>L205*0.2%</f>
        <v>0</v>
      </c>
      <c r="N205" s="17">
        <f>N203</f>
        <v>0</v>
      </c>
      <c r="O205" s="17">
        <f>N205*0.2%</f>
        <v>0</v>
      </c>
    </row>
    <row r="206" spans="1:16" ht="35.1" customHeight="1" x14ac:dyDescent="0.2">
      <c r="A206" s="30" t="s">
        <v>42</v>
      </c>
      <c r="B206" s="174" t="s">
        <v>33</v>
      </c>
      <c r="C206" s="175"/>
      <c r="D206" s="175"/>
      <c r="E206" s="175"/>
      <c r="F206" s="175"/>
      <c r="G206" s="175"/>
      <c r="H206" s="175"/>
      <c r="I206" s="176"/>
      <c r="J206" s="17"/>
      <c r="K206" s="17"/>
      <c r="L206" s="17"/>
      <c r="M206" s="17"/>
      <c r="N206" s="17"/>
      <c r="O206" s="17"/>
    </row>
    <row r="207" spans="1:16" ht="35.1" customHeight="1" x14ac:dyDescent="0.2">
      <c r="A207" s="30" t="s">
        <v>43</v>
      </c>
      <c r="B207" s="174" t="s">
        <v>33</v>
      </c>
      <c r="C207" s="175"/>
      <c r="D207" s="175"/>
      <c r="E207" s="175"/>
      <c r="F207" s="175"/>
      <c r="G207" s="175"/>
      <c r="H207" s="175"/>
      <c r="I207" s="176"/>
      <c r="J207" s="17"/>
      <c r="K207" s="17"/>
      <c r="L207" s="17"/>
      <c r="M207" s="17"/>
      <c r="N207" s="17"/>
      <c r="O207" s="17"/>
    </row>
    <row r="208" spans="1:16" ht="20.100000000000001" customHeight="1" x14ac:dyDescent="0.2">
      <c r="A208" s="30" t="s">
        <v>44</v>
      </c>
      <c r="B208" s="171" t="s">
        <v>34</v>
      </c>
      <c r="C208" s="172"/>
      <c r="D208" s="172"/>
      <c r="E208" s="172"/>
      <c r="F208" s="172"/>
      <c r="G208" s="172"/>
      <c r="H208" s="172"/>
      <c r="I208" s="173"/>
      <c r="J208" s="17">
        <f>J205</f>
        <v>297809.71999999997</v>
      </c>
      <c r="K208" s="17">
        <f>J208*5.1%</f>
        <v>15188.295719999998</v>
      </c>
      <c r="L208" s="17">
        <f>L205</f>
        <v>0</v>
      </c>
      <c r="M208" s="17">
        <f>L208*5.1%</f>
        <v>0</v>
      </c>
      <c r="N208" s="17">
        <f>N205</f>
        <v>0</v>
      </c>
      <c r="O208" s="17">
        <f>N208*5.1%</f>
        <v>0</v>
      </c>
    </row>
    <row r="209" spans="1:16" ht="20.100000000000001" customHeight="1" x14ac:dyDescent="0.2">
      <c r="A209" s="74"/>
      <c r="B209" s="171" t="s">
        <v>10</v>
      </c>
      <c r="C209" s="172"/>
      <c r="D209" s="172"/>
      <c r="E209" s="172"/>
      <c r="F209" s="172"/>
      <c r="G209" s="172"/>
      <c r="H209" s="172"/>
      <c r="I209" s="173"/>
      <c r="J209" s="17" t="s">
        <v>45</v>
      </c>
      <c r="K209" s="17">
        <v>89938.53</v>
      </c>
      <c r="L209" s="17" t="s">
        <v>45</v>
      </c>
      <c r="M209" s="17"/>
      <c r="N209" s="17" t="s">
        <v>45</v>
      </c>
      <c r="O209" s="17"/>
    </row>
    <row r="210" spans="1:16" ht="20.100000000000001" customHeight="1" x14ac:dyDescent="0.2">
      <c r="A210" s="1" t="s">
        <v>13</v>
      </c>
      <c r="E210" s="2">
        <v>8</v>
      </c>
      <c r="F210" s="2"/>
      <c r="L210" s="9"/>
      <c r="M210" s="9"/>
      <c r="N210" s="9"/>
      <c r="O210" s="9"/>
      <c r="P210" s="9"/>
    </row>
    <row r="211" spans="1:16" ht="20.100000000000001" customHeight="1" x14ac:dyDescent="0.2">
      <c r="A211" s="1" t="s">
        <v>2</v>
      </c>
      <c r="C211" s="2">
        <v>50300</v>
      </c>
      <c r="D211" s="2"/>
      <c r="E211" s="2"/>
      <c r="F211" s="2"/>
      <c r="L211" s="9"/>
      <c r="M211" s="9"/>
      <c r="N211" s="9"/>
      <c r="O211" s="9"/>
      <c r="P211" s="9"/>
    </row>
    <row r="212" spans="1:16" ht="20.100000000000001" customHeight="1" x14ac:dyDescent="0.2">
      <c r="A212" s="1" t="s">
        <v>3</v>
      </c>
      <c r="C212" s="3" t="s">
        <v>276</v>
      </c>
      <c r="D212" s="3"/>
      <c r="E212" s="3"/>
      <c r="F212" s="3"/>
      <c r="L212" s="9"/>
      <c r="M212" s="9"/>
      <c r="N212" s="9"/>
      <c r="O212" s="9"/>
      <c r="P212" s="9"/>
    </row>
    <row r="213" spans="1:16" ht="15" x14ac:dyDescent="0.2"/>
    <row r="214" spans="1:16" ht="36.950000000000003" customHeight="1" x14ac:dyDescent="0.2">
      <c r="A214" s="155" t="s">
        <v>0</v>
      </c>
      <c r="B214" s="155" t="s">
        <v>21</v>
      </c>
      <c r="C214" s="155"/>
      <c r="D214" s="155"/>
      <c r="E214" s="155"/>
      <c r="F214" s="155"/>
      <c r="G214" s="155"/>
      <c r="H214" s="155"/>
      <c r="I214" s="155"/>
      <c r="J214" s="156" t="s">
        <v>257</v>
      </c>
      <c r="K214" s="156"/>
      <c r="L214" s="156" t="s">
        <v>258</v>
      </c>
      <c r="M214" s="156"/>
      <c r="N214" s="156" t="s">
        <v>259</v>
      </c>
      <c r="O214" s="156"/>
    </row>
    <row r="215" spans="1:16" ht="105" customHeight="1" x14ac:dyDescent="0.2">
      <c r="A215" s="155"/>
      <c r="B215" s="155"/>
      <c r="C215" s="155"/>
      <c r="D215" s="155"/>
      <c r="E215" s="155"/>
      <c r="F215" s="155"/>
      <c r="G215" s="155"/>
      <c r="H215" s="155"/>
      <c r="I215" s="155"/>
      <c r="J215" s="75" t="s">
        <v>22</v>
      </c>
      <c r="K215" s="75" t="s">
        <v>23</v>
      </c>
      <c r="L215" s="75" t="s">
        <v>22</v>
      </c>
      <c r="M215" s="75" t="s">
        <v>23</v>
      </c>
      <c r="N215" s="75" t="s">
        <v>22</v>
      </c>
      <c r="O215" s="75" t="s">
        <v>23</v>
      </c>
    </row>
    <row r="216" spans="1:16" ht="20.100000000000001" customHeight="1" x14ac:dyDescent="0.2">
      <c r="A216" s="30" t="s">
        <v>24</v>
      </c>
      <c r="B216" s="171" t="s">
        <v>25</v>
      </c>
      <c r="C216" s="172"/>
      <c r="D216" s="172"/>
      <c r="E216" s="172"/>
      <c r="F216" s="172"/>
      <c r="G216" s="172"/>
      <c r="H216" s="172"/>
      <c r="I216" s="173"/>
      <c r="J216" s="76" t="s">
        <v>45</v>
      </c>
      <c r="K216" s="76"/>
      <c r="L216" s="76" t="s">
        <v>45</v>
      </c>
      <c r="M216" s="76"/>
      <c r="N216" s="76" t="s">
        <v>45</v>
      </c>
      <c r="O216" s="76"/>
    </row>
    <row r="217" spans="1:16" ht="20.100000000000001" customHeight="1" x14ac:dyDescent="0.2">
      <c r="A217" s="32" t="s">
        <v>35</v>
      </c>
      <c r="B217" s="171" t="s">
        <v>26</v>
      </c>
      <c r="C217" s="172"/>
      <c r="D217" s="172"/>
      <c r="E217" s="172"/>
      <c r="F217" s="172"/>
      <c r="G217" s="172"/>
      <c r="H217" s="172"/>
      <c r="I217" s="173"/>
      <c r="J217" s="17">
        <v>65600</v>
      </c>
      <c r="K217" s="17">
        <f>J217*22%</f>
        <v>14432</v>
      </c>
      <c r="L217" s="17"/>
      <c r="M217" s="17">
        <f>L217*22%</f>
        <v>0</v>
      </c>
      <c r="N217" s="17"/>
      <c r="O217" s="17">
        <f>N217*22%</f>
        <v>0</v>
      </c>
    </row>
    <row r="218" spans="1:16" ht="20.100000000000001" customHeight="1" x14ac:dyDescent="0.2">
      <c r="A218" s="30" t="s">
        <v>36</v>
      </c>
      <c r="B218" s="171" t="s">
        <v>27</v>
      </c>
      <c r="C218" s="172"/>
      <c r="D218" s="172"/>
      <c r="E218" s="172"/>
      <c r="F218" s="172"/>
      <c r="G218" s="172"/>
      <c r="H218" s="172"/>
      <c r="I218" s="173"/>
      <c r="J218" s="17"/>
      <c r="K218" s="17"/>
      <c r="L218" s="17"/>
      <c r="M218" s="17"/>
      <c r="N218" s="17"/>
      <c r="O218" s="17"/>
    </row>
    <row r="219" spans="1:16" ht="20.100000000000001" customHeight="1" x14ac:dyDescent="0.2">
      <c r="A219" s="30" t="s">
        <v>37</v>
      </c>
      <c r="B219" s="174" t="s">
        <v>28</v>
      </c>
      <c r="C219" s="175"/>
      <c r="D219" s="175"/>
      <c r="E219" s="175"/>
      <c r="F219" s="175"/>
      <c r="G219" s="175"/>
      <c r="H219" s="175"/>
      <c r="I219" s="176"/>
      <c r="J219" s="17"/>
      <c r="K219" s="17"/>
      <c r="L219" s="17"/>
      <c r="M219" s="17"/>
      <c r="N219" s="17"/>
      <c r="O219" s="17"/>
    </row>
    <row r="220" spans="1:16" ht="20.100000000000001" customHeight="1" x14ac:dyDescent="0.2">
      <c r="A220" s="30" t="s">
        <v>38</v>
      </c>
      <c r="B220" s="171" t="s">
        <v>29</v>
      </c>
      <c r="C220" s="172"/>
      <c r="D220" s="172"/>
      <c r="E220" s="172"/>
      <c r="F220" s="172"/>
      <c r="G220" s="172"/>
      <c r="H220" s="172"/>
      <c r="I220" s="173"/>
      <c r="J220" s="17" t="s">
        <v>45</v>
      </c>
      <c r="K220" s="17"/>
      <c r="L220" s="17" t="s">
        <v>45</v>
      </c>
      <c r="M220" s="17"/>
      <c r="N220" s="17" t="s">
        <v>45</v>
      </c>
      <c r="O220" s="17"/>
    </row>
    <row r="221" spans="1:16" ht="35.1" customHeight="1" x14ac:dyDescent="0.2">
      <c r="A221" s="30" t="s">
        <v>39</v>
      </c>
      <c r="B221" s="174" t="s">
        <v>30</v>
      </c>
      <c r="C221" s="175"/>
      <c r="D221" s="175"/>
      <c r="E221" s="175"/>
      <c r="F221" s="175"/>
      <c r="G221" s="175"/>
      <c r="H221" s="175"/>
      <c r="I221" s="176"/>
      <c r="J221" s="17">
        <f>J217</f>
        <v>65600</v>
      </c>
      <c r="K221" s="17">
        <f>J221*2.9%</f>
        <v>1902.3999999999999</v>
      </c>
      <c r="L221" s="17">
        <f>L217</f>
        <v>0</v>
      </c>
      <c r="M221" s="17">
        <f>L221*2.9%</f>
        <v>0</v>
      </c>
      <c r="N221" s="17">
        <f>N217</f>
        <v>0</v>
      </c>
      <c r="O221" s="17">
        <f>N221*2.9%</f>
        <v>0</v>
      </c>
    </row>
    <row r="222" spans="1:16" ht="20.100000000000001" customHeight="1" x14ac:dyDescent="0.2">
      <c r="A222" s="30" t="s">
        <v>40</v>
      </c>
      <c r="B222" s="171" t="s">
        <v>31</v>
      </c>
      <c r="C222" s="172"/>
      <c r="D222" s="172"/>
      <c r="E222" s="172"/>
      <c r="F222" s="172"/>
      <c r="G222" s="172"/>
      <c r="H222" s="172"/>
      <c r="I222" s="173"/>
      <c r="J222" s="17"/>
      <c r="K222" s="17"/>
      <c r="L222" s="17"/>
      <c r="M222" s="17"/>
      <c r="N222" s="17"/>
      <c r="O222" s="17"/>
    </row>
    <row r="223" spans="1:16" ht="20.100000000000001" customHeight="1" x14ac:dyDescent="0.2">
      <c r="A223" s="30" t="s">
        <v>41</v>
      </c>
      <c r="B223" s="174" t="s">
        <v>32</v>
      </c>
      <c r="C223" s="175"/>
      <c r="D223" s="175"/>
      <c r="E223" s="175"/>
      <c r="F223" s="175"/>
      <c r="G223" s="175"/>
      <c r="H223" s="175"/>
      <c r="I223" s="176"/>
      <c r="J223" s="17">
        <f>J221</f>
        <v>65600</v>
      </c>
      <c r="K223" s="17">
        <f>J223*0.2%</f>
        <v>131.19999999999999</v>
      </c>
      <c r="L223" s="17">
        <f>L221</f>
        <v>0</v>
      </c>
      <c r="M223" s="17">
        <f>L223*0.2%</f>
        <v>0</v>
      </c>
      <c r="N223" s="17">
        <f>N221</f>
        <v>0</v>
      </c>
      <c r="O223" s="17">
        <f>N223*0.2%</f>
        <v>0</v>
      </c>
    </row>
    <row r="224" spans="1:16" ht="35.1" customHeight="1" x14ac:dyDescent="0.2">
      <c r="A224" s="30" t="s">
        <v>42</v>
      </c>
      <c r="B224" s="174" t="s">
        <v>33</v>
      </c>
      <c r="C224" s="175"/>
      <c r="D224" s="175"/>
      <c r="E224" s="175"/>
      <c r="F224" s="175"/>
      <c r="G224" s="175"/>
      <c r="H224" s="175"/>
      <c r="I224" s="176"/>
      <c r="J224" s="17"/>
      <c r="K224" s="17"/>
      <c r="L224" s="17"/>
      <c r="M224" s="17"/>
      <c r="N224" s="17"/>
      <c r="O224" s="17"/>
    </row>
    <row r="225" spans="1:15" ht="35.1" customHeight="1" x14ac:dyDescent="0.2">
      <c r="A225" s="30" t="s">
        <v>43</v>
      </c>
      <c r="B225" s="174" t="s">
        <v>33</v>
      </c>
      <c r="C225" s="175"/>
      <c r="D225" s="175"/>
      <c r="E225" s="175"/>
      <c r="F225" s="175"/>
      <c r="G225" s="175"/>
      <c r="H225" s="175"/>
      <c r="I225" s="176"/>
      <c r="J225" s="17"/>
      <c r="K225" s="17"/>
      <c r="L225" s="17"/>
      <c r="M225" s="17"/>
      <c r="N225" s="17"/>
      <c r="O225" s="17"/>
    </row>
    <row r="226" spans="1:15" ht="20.100000000000001" customHeight="1" x14ac:dyDescent="0.2">
      <c r="A226" s="30" t="s">
        <v>44</v>
      </c>
      <c r="B226" s="171" t="s">
        <v>34</v>
      </c>
      <c r="C226" s="172"/>
      <c r="D226" s="172"/>
      <c r="E226" s="172"/>
      <c r="F226" s="172"/>
      <c r="G226" s="172"/>
      <c r="H226" s="172"/>
      <c r="I226" s="173"/>
      <c r="J226" s="17">
        <f>J223</f>
        <v>65600</v>
      </c>
      <c r="K226" s="17">
        <f>J226*5.1%</f>
        <v>3345.6</v>
      </c>
      <c r="L226" s="17">
        <f>L223</f>
        <v>0</v>
      </c>
      <c r="M226" s="17">
        <f>L226*5.1%</f>
        <v>0</v>
      </c>
      <c r="N226" s="17">
        <f>N223</f>
        <v>0</v>
      </c>
      <c r="O226" s="17">
        <f>N226*5.1%</f>
        <v>0</v>
      </c>
    </row>
    <row r="227" spans="1:15" ht="20.100000000000001" customHeight="1" x14ac:dyDescent="0.2">
      <c r="A227" s="74"/>
      <c r="B227" s="171" t="s">
        <v>10</v>
      </c>
      <c r="C227" s="172"/>
      <c r="D227" s="172"/>
      <c r="E227" s="172"/>
      <c r="F227" s="172"/>
      <c r="G227" s="172"/>
      <c r="H227" s="172"/>
      <c r="I227" s="173"/>
      <c r="J227" s="17" t="s">
        <v>45</v>
      </c>
      <c r="K227" s="17">
        <f>K217+K221+K223+K226</f>
        <v>19811.199999999997</v>
      </c>
      <c r="L227" s="17" t="s">
        <v>45</v>
      </c>
      <c r="M227" s="17"/>
      <c r="N227" s="17" t="s">
        <v>45</v>
      </c>
      <c r="O227" s="17"/>
    </row>
    <row r="228" spans="1:15" ht="15" x14ac:dyDescent="0.2">
      <c r="A228" s="1" t="s">
        <v>13</v>
      </c>
      <c r="E228" s="2">
        <v>9</v>
      </c>
      <c r="F228" s="2"/>
    </row>
    <row r="229" spans="1:15" ht="15" x14ac:dyDescent="0.2">
      <c r="A229" s="1" t="s">
        <v>2</v>
      </c>
      <c r="C229" s="2">
        <v>50300</v>
      </c>
      <c r="D229" s="2"/>
      <c r="E229" s="2"/>
      <c r="F229" s="2"/>
    </row>
    <row r="230" spans="1:15" ht="15" x14ac:dyDescent="0.2">
      <c r="A230" s="1" t="s">
        <v>3</v>
      </c>
      <c r="C230" s="3" t="s">
        <v>286</v>
      </c>
      <c r="D230" s="3"/>
      <c r="E230" s="3"/>
      <c r="F230" s="3"/>
    </row>
    <row r="231" spans="1:15" ht="15" x14ac:dyDescent="0.2"/>
    <row r="232" spans="1:15" ht="36.950000000000003" customHeight="1" x14ac:dyDescent="0.2">
      <c r="A232" s="155" t="s">
        <v>0</v>
      </c>
      <c r="B232" s="155" t="s">
        <v>21</v>
      </c>
      <c r="C232" s="155"/>
      <c r="D232" s="155"/>
      <c r="E232" s="155"/>
      <c r="F232" s="155"/>
      <c r="G232" s="155"/>
      <c r="H232" s="155"/>
      <c r="I232" s="155"/>
      <c r="J232" s="156" t="s">
        <v>245</v>
      </c>
      <c r="K232" s="156"/>
      <c r="L232" s="156" t="s">
        <v>246</v>
      </c>
      <c r="M232" s="156"/>
      <c r="N232" s="156" t="s">
        <v>247</v>
      </c>
      <c r="O232" s="156"/>
    </row>
    <row r="233" spans="1:15" ht="105" customHeight="1" x14ac:dyDescent="0.2">
      <c r="A233" s="155"/>
      <c r="B233" s="155"/>
      <c r="C233" s="155"/>
      <c r="D233" s="155"/>
      <c r="E233" s="155"/>
      <c r="F233" s="155"/>
      <c r="G233" s="155"/>
      <c r="H233" s="155"/>
      <c r="I233" s="155"/>
      <c r="J233" s="100" t="s">
        <v>22</v>
      </c>
      <c r="K233" s="100" t="s">
        <v>23</v>
      </c>
      <c r="L233" s="100" t="s">
        <v>22</v>
      </c>
      <c r="M233" s="100" t="s">
        <v>23</v>
      </c>
      <c r="N233" s="100" t="s">
        <v>22</v>
      </c>
      <c r="O233" s="100" t="s">
        <v>23</v>
      </c>
    </row>
    <row r="234" spans="1:15" ht="20.100000000000001" customHeight="1" x14ac:dyDescent="0.2">
      <c r="A234" s="30" t="s">
        <v>24</v>
      </c>
      <c r="B234" s="171" t="s">
        <v>25</v>
      </c>
      <c r="C234" s="172"/>
      <c r="D234" s="172"/>
      <c r="E234" s="172"/>
      <c r="F234" s="172"/>
      <c r="G234" s="172"/>
      <c r="H234" s="172"/>
      <c r="I234" s="173"/>
      <c r="J234" s="102" t="s">
        <v>45</v>
      </c>
      <c r="K234" s="102"/>
      <c r="L234" s="102" t="s">
        <v>45</v>
      </c>
      <c r="M234" s="102"/>
      <c r="N234" s="102" t="s">
        <v>45</v>
      </c>
      <c r="O234" s="102"/>
    </row>
    <row r="235" spans="1:15" ht="20.100000000000001" customHeight="1" x14ac:dyDescent="0.2">
      <c r="A235" s="32" t="s">
        <v>35</v>
      </c>
      <c r="B235" s="171" t="s">
        <v>26</v>
      </c>
      <c r="C235" s="172"/>
      <c r="D235" s="172"/>
      <c r="E235" s="172"/>
      <c r="F235" s="172"/>
      <c r="G235" s="172"/>
      <c r="H235" s="172"/>
      <c r="I235" s="173"/>
      <c r="J235" s="17">
        <v>5899</v>
      </c>
      <c r="K235" s="17">
        <f>J235*22%</f>
        <v>1297.78</v>
      </c>
      <c r="L235" s="17"/>
      <c r="M235" s="17">
        <f>L235*22%</f>
        <v>0</v>
      </c>
      <c r="N235" s="17"/>
      <c r="O235" s="17">
        <f>N235*22%</f>
        <v>0</v>
      </c>
    </row>
    <row r="236" spans="1:15" ht="20.100000000000001" customHeight="1" x14ac:dyDescent="0.2">
      <c r="A236" s="30" t="s">
        <v>36</v>
      </c>
      <c r="B236" s="171" t="s">
        <v>27</v>
      </c>
      <c r="C236" s="172"/>
      <c r="D236" s="172"/>
      <c r="E236" s="172"/>
      <c r="F236" s="172"/>
      <c r="G236" s="172"/>
      <c r="H236" s="172"/>
      <c r="I236" s="173"/>
      <c r="J236" s="17"/>
      <c r="K236" s="17"/>
      <c r="L236" s="17"/>
      <c r="M236" s="17"/>
      <c r="N236" s="17"/>
      <c r="O236" s="17"/>
    </row>
    <row r="237" spans="1:15" ht="20.100000000000001" customHeight="1" x14ac:dyDescent="0.2">
      <c r="A237" s="30" t="s">
        <v>37</v>
      </c>
      <c r="B237" s="174" t="s">
        <v>28</v>
      </c>
      <c r="C237" s="175"/>
      <c r="D237" s="175"/>
      <c r="E237" s="175"/>
      <c r="F237" s="175"/>
      <c r="G237" s="175"/>
      <c r="H237" s="175"/>
      <c r="I237" s="176"/>
      <c r="J237" s="17"/>
      <c r="K237" s="17"/>
      <c r="L237" s="17"/>
      <c r="M237" s="17"/>
      <c r="N237" s="17"/>
      <c r="O237" s="17"/>
    </row>
    <row r="238" spans="1:15" ht="20.100000000000001" customHeight="1" x14ac:dyDescent="0.2">
      <c r="A238" s="30" t="s">
        <v>38</v>
      </c>
      <c r="B238" s="171" t="s">
        <v>29</v>
      </c>
      <c r="C238" s="172"/>
      <c r="D238" s="172"/>
      <c r="E238" s="172"/>
      <c r="F238" s="172"/>
      <c r="G238" s="172"/>
      <c r="H238" s="172"/>
      <c r="I238" s="173"/>
      <c r="J238" s="17" t="s">
        <v>45</v>
      </c>
      <c r="K238" s="17"/>
      <c r="L238" s="17" t="s">
        <v>45</v>
      </c>
      <c r="M238" s="17"/>
      <c r="N238" s="17" t="s">
        <v>45</v>
      </c>
      <c r="O238" s="17"/>
    </row>
    <row r="239" spans="1:15" ht="35.1" customHeight="1" x14ac:dyDescent="0.2">
      <c r="A239" s="30" t="s">
        <v>39</v>
      </c>
      <c r="B239" s="174" t="s">
        <v>30</v>
      </c>
      <c r="C239" s="175"/>
      <c r="D239" s="175"/>
      <c r="E239" s="175"/>
      <c r="F239" s="175"/>
      <c r="G239" s="175"/>
      <c r="H239" s="175"/>
      <c r="I239" s="176"/>
      <c r="J239" s="17">
        <f>J235</f>
        <v>5899</v>
      </c>
      <c r="K239" s="17">
        <f>J239*2.9%</f>
        <v>171.071</v>
      </c>
      <c r="L239" s="17">
        <f>L235</f>
        <v>0</v>
      </c>
      <c r="M239" s="17">
        <f>L239*2.9%</f>
        <v>0</v>
      </c>
      <c r="N239" s="17">
        <f>N235</f>
        <v>0</v>
      </c>
      <c r="O239" s="17">
        <f>N239*2.9%</f>
        <v>0</v>
      </c>
    </row>
    <row r="240" spans="1:15" ht="20.100000000000001" customHeight="1" x14ac:dyDescent="0.2">
      <c r="A240" s="30" t="s">
        <v>40</v>
      </c>
      <c r="B240" s="171" t="s">
        <v>31</v>
      </c>
      <c r="C240" s="172"/>
      <c r="D240" s="172"/>
      <c r="E240" s="172"/>
      <c r="F240" s="172"/>
      <c r="G240" s="172"/>
      <c r="H240" s="172"/>
      <c r="I240" s="173"/>
      <c r="J240" s="17"/>
      <c r="K240" s="17"/>
      <c r="L240" s="17"/>
      <c r="M240" s="17"/>
      <c r="N240" s="17"/>
      <c r="O240" s="17"/>
    </row>
    <row r="241" spans="1:15" ht="20.100000000000001" customHeight="1" x14ac:dyDescent="0.2">
      <c r="A241" s="30" t="s">
        <v>41</v>
      </c>
      <c r="B241" s="174" t="s">
        <v>32</v>
      </c>
      <c r="C241" s="175"/>
      <c r="D241" s="175"/>
      <c r="E241" s="175"/>
      <c r="F241" s="175"/>
      <c r="G241" s="175"/>
      <c r="H241" s="175"/>
      <c r="I241" s="176"/>
      <c r="J241" s="17">
        <f>J239</f>
        <v>5899</v>
      </c>
      <c r="K241" s="17">
        <f>J241*0.2%</f>
        <v>11.798</v>
      </c>
      <c r="L241" s="17">
        <f>L239</f>
        <v>0</v>
      </c>
      <c r="M241" s="17">
        <f>L241*0.2%</f>
        <v>0</v>
      </c>
      <c r="N241" s="17">
        <f>N239</f>
        <v>0</v>
      </c>
      <c r="O241" s="17">
        <f>N241*0.2%</f>
        <v>0</v>
      </c>
    </row>
    <row r="242" spans="1:15" ht="35.1" customHeight="1" x14ac:dyDescent="0.2">
      <c r="A242" s="30" t="s">
        <v>42</v>
      </c>
      <c r="B242" s="174" t="s">
        <v>33</v>
      </c>
      <c r="C242" s="175"/>
      <c r="D242" s="175"/>
      <c r="E242" s="175"/>
      <c r="F242" s="175"/>
      <c r="G242" s="175"/>
      <c r="H242" s="175"/>
      <c r="I242" s="176"/>
      <c r="J242" s="17"/>
      <c r="K242" s="17"/>
      <c r="L242" s="17"/>
      <c r="M242" s="17"/>
      <c r="N242" s="17"/>
      <c r="O242" s="17"/>
    </row>
    <row r="243" spans="1:15" ht="35.1" customHeight="1" x14ac:dyDescent="0.2">
      <c r="A243" s="30" t="s">
        <v>43</v>
      </c>
      <c r="B243" s="174" t="s">
        <v>33</v>
      </c>
      <c r="C243" s="175"/>
      <c r="D243" s="175"/>
      <c r="E243" s="175"/>
      <c r="F243" s="175"/>
      <c r="G243" s="175"/>
      <c r="H243" s="175"/>
      <c r="I243" s="176"/>
      <c r="J243" s="17"/>
      <c r="K243" s="17"/>
      <c r="L243" s="17"/>
      <c r="M243" s="17"/>
      <c r="N243" s="17"/>
      <c r="O243" s="17"/>
    </row>
    <row r="244" spans="1:15" ht="20.100000000000001" customHeight="1" x14ac:dyDescent="0.2">
      <c r="A244" s="30" t="s">
        <v>44</v>
      </c>
      <c r="B244" s="171" t="s">
        <v>34</v>
      </c>
      <c r="C244" s="172"/>
      <c r="D244" s="172"/>
      <c r="E244" s="172"/>
      <c r="F244" s="172"/>
      <c r="G244" s="172"/>
      <c r="H244" s="172"/>
      <c r="I244" s="173"/>
      <c r="J244" s="17">
        <f>J241</f>
        <v>5899</v>
      </c>
      <c r="K244" s="17">
        <f>J244*5.1%</f>
        <v>300.84899999999999</v>
      </c>
      <c r="L244" s="17">
        <f>L241</f>
        <v>0</v>
      </c>
      <c r="M244" s="17">
        <f>L244*5.1%</f>
        <v>0</v>
      </c>
      <c r="N244" s="17">
        <f>N241</f>
        <v>0</v>
      </c>
      <c r="O244" s="17">
        <f>N244*5.1%</f>
        <v>0</v>
      </c>
    </row>
    <row r="245" spans="1:15" ht="20.100000000000001" customHeight="1" x14ac:dyDescent="0.2">
      <c r="A245" s="101"/>
      <c r="B245" s="171" t="s">
        <v>10</v>
      </c>
      <c r="C245" s="172"/>
      <c r="D245" s="172"/>
      <c r="E245" s="172"/>
      <c r="F245" s="172"/>
      <c r="G245" s="172"/>
      <c r="H245" s="172"/>
      <c r="I245" s="173"/>
      <c r="J245" s="17" t="s">
        <v>45</v>
      </c>
      <c r="K245" s="17">
        <v>1781</v>
      </c>
      <c r="L245" s="17" t="s">
        <v>45</v>
      </c>
      <c r="M245" s="17"/>
      <c r="N245" s="17" t="s">
        <v>45</v>
      </c>
      <c r="O245" s="17"/>
    </row>
    <row r="246" spans="1:15" ht="15" x14ac:dyDescent="0.2">
      <c r="A246" s="10"/>
      <c r="B246" s="18"/>
      <c r="C246" s="18"/>
      <c r="D246" s="18"/>
      <c r="E246" s="18"/>
      <c r="F246" s="18"/>
      <c r="G246" s="18"/>
      <c r="H246" s="18"/>
      <c r="I246" s="18"/>
      <c r="J246" s="14"/>
      <c r="K246" s="14"/>
      <c r="L246" s="14"/>
      <c r="M246" s="14"/>
      <c r="N246" s="14"/>
      <c r="O246" s="14"/>
    </row>
    <row r="247" spans="1:15" ht="15.75" x14ac:dyDescent="0.25">
      <c r="A247" s="25" t="s">
        <v>255</v>
      </c>
      <c r="K247" s="9"/>
      <c r="L247" s="9"/>
    </row>
    <row r="248" spans="1:15" ht="15.75" x14ac:dyDescent="0.25">
      <c r="A248" s="197"/>
      <c r="B248" s="197"/>
      <c r="C248" s="197"/>
      <c r="D248" s="197"/>
      <c r="E248" s="197"/>
      <c r="F248" s="197"/>
      <c r="G248" s="197"/>
      <c r="H248" s="197"/>
      <c r="I248" s="197"/>
      <c r="J248" s="197"/>
      <c r="K248" s="197"/>
      <c r="L248" s="197"/>
      <c r="M248" s="197"/>
      <c r="N248" s="197"/>
      <c r="O248" s="197"/>
    </row>
    <row r="249" spans="1:15" ht="15" x14ac:dyDescent="0.2">
      <c r="A249" s="1" t="s">
        <v>13</v>
      </c>
      <c r="E249" s="2">
        <v>8</v>
      </c>
      <c r="F249" s="2"/>
    </row>
    <row r="250" spans="1:15" ht="15" x14ac:dyDescent="0.2">
      <c r="A250" s="1" t="s">
        <v>2</v>
      </c>
      <c r="C250" s="2"/>
      <c r="D250" s="2">
        <v>50400</v>
      </c>
      <c r="E250" s="2"/>
      <c r="F250" s="2"/>
    </row>
    <row r="251" spans="1:15" ht="15" x14ac:dyDescent="0.2">
      <c r="A251" s="1" t="s">
        <v>3</v>
      </c>
      <c r="C251" s="3" t="s">
        <v>69</v>
      </c>
      <c r="D251" s="3"/>
      <c r="E251" s="3"/>
      <c r="F251" s="3"/>
    </row>
    <row r="252" spans="1:15" ht="15" x14ac:dyDescent="0.2"/>
    <row r="253" spans="1:15" ht="15" x14ac:dyDescent="0.2">
      <c r="A253" s="155" t="s">
        <v>4</v>
      </c>
      <c r="B253" s="156" t="s">
        <v>5</v>
      </c>
      <c r="C253" s="156"/>
      <c r="D253" s="155" t="s">
        <v>245</v>
      </c>
      <c r="E253" s="155"/>
      <c r="F253" s="155"/>
      <c r="G253" s="155"/>
      <c r="H253" s="155" t="s">
        <v>246</v>
      </c>
      <c r="I253" s="155"/>
      <c r="J253" s="155"/>
      <c r="K253" s="155"/>
      <c r="L253" s="155" t="s">
        <v>247</v>
      </c>
      <c r="M253" s="155"/>
      <c r="N253" s="155"/>
      <c r="O253" s="155"/>
    </row>
    <row r="254" spans="1:15" ht="90" x14ac:dyDescent="0.2">
      <c r="A254" s="155"/>
      <c r="B254" s="156"/>
      <c r="C254" s="156"/>
      <c r="D254" s="4" t="s">
        <v>14</v>
      </c>
      <c r="E254" s="4" t="s">
        <v>7</v>
      </c>
      <c r="F254" s="4" t="s">
        <v>15</v>
      </c>
      <c r="G254" s="5" t="s">
        <v>9</v>
      </c>
      <c r="H254" s="4" t="s">
        <v>14</v>
      </c>
      <c r="I254" s="4" t="s">
        <v>7</v>
      </c>
      <c r="J254" s="4" t="s">
        <v>15</v>
      </c>
      <c r="K254" s="5" t="s">
        <v>9</v>
      </c>
      <c r="L254" s="4" t="s">
        <v>14</v>
      </c>
      <c r="M254" s="4" t="s">
        <v>7</v>
      </c>
      <c r="N254" s="4" t="s">
        <v>15</v>
      </c>
      <c r="O254" s="5" t="s">
        <v>9</v>
      </c>
    </row>
    <row r="255" spans="1:15" ht="15" x14ac:dyDescent="0.2">
      <c r="A255" s="30">
        <v>1</v>
      </c>
      <c r="B255" s="195" t="s">
        <v>219</v>
      </c>
      <c r="C255" s="196"/>
      <c r="D255" s="7">
        <v>246.1</v>
      </c>
      <c r="E255" s="6">
        <v>3</v>
      </c>
      <c r="F255" s="6">
        <v>170</v>
      </c>
      <c r="G255" s="7">
        <v>126000</v>
      </c>
      <c r="H255" s="7">
        <v>246.1</v>
      </c>
      <c r="I255" s="6">
        <v>3</v>
      </c>
      <c r="J255" s="6">
        <v>170</v>
      </c>
      <c r="K255" s="7">
        <v>126000</v>
      </c>
      <c r="L255" s="7">
        <v>246.1</v>
      </c>
      <c r="M255" s="6">
        <v>3</v>
      </c>
      <c r="N255" s="6">
        <v>170</v>
      </c>
      <c r="O255" s="7">
        <v>126000</v>
      </c>
    </row>
    <row r="256" spans="1:15" ht="15" x14ac:dyDescent="0.2">
      <c r="A256" s="30">
        <v>2</v>
      </c>
      <c r="B256" s="195" t="s">
        <v>220</v>
      </c>
      <c r="C256" s="196"/>
      <c r="D256" s="7">
        <v>246.1</v>
      </c>
      <c r="E256" s="6">
        <v>10</v>
      </c>
      <c r="F256" s="6">
        <v>170</v>
      </c>
      <c r="G256" s="7">
        <v>416000</v>
      </c>
      <c r="H256" s="7">
        <v>246.1</v>
      </c>
      <c r="I256" s="6">
        <v>10</v>
      </c>
      <c r="J256" s="6">
        <v>170</v>
      </c>
      <c r="K256" s="7">
        <v>416000</v>
      </c>
      <c r="L256" s="7">
        <v>246.1</v>
      </c>
      <c r="M256" s="6">
        <v>10</v>
      </c>
      <c r="N256" s="6">
        <v>170</v>
      </c>
      <c r="O256" s="7">
        <v>416000</v>
      </c>
    </row>
    <row r="257" spans="1:15" ht="15" x14ac:dyDescent="0.2">
      <c r="A257" s="6"/>
      <c r="B257" s="164" t="s">
        <v>64</v>
      </c>
      <c r="C257" s="165"/>
      <c r="D257" s="6"/>
      <c r="E257" s="6"/>
      <c r="F257" s="6"/>
      <c r="G257" s="7">
        <f>G255+G256</f>
        <v>542000</v>
      </c>
      <c r="H257" s="6"/>
      <c r="I257" s="6"/>
      <c r="J257" s="6"/>
      <c r="K257" s="7">
        <f>K255+K256</f>
        <v>542000</v>
      </c>
      <c r="L257" s="6"/>
      <c r="M257" s="6"/>
      <c r="N257" s="6"/>
      <c r="O257" s="7">
        <f>O255+O256</f>
        <v>542000</v>
      </c>
    </row>
    <row r="258" spans="1:15" ht="15" x14ac:dyDescent="0.2">
      <c r="A258" s="10"/>
      <c r="B258" s="12"/>
      <c r="C258" s="12"/>
      <c r="D258" s="10"/>
      <c r="E258" s="10"/>
      <c r="F258" s="10"/>
      <c r="G258" s="13"/>
      <c r="H258" s="10"/>
      <c r="I258" s="10"/>
      <c r="J258" s="10"/>
      <c r="K258" s="10"/>
      <c r="L258" s="10"/>
      <c r="M258" s="10"/>
      <c r="N258" s="10"/>
      <c r="O258" s="10"/>
    </row>
    <row r="259" spans="1:15" ht="15.75" x14ac:dyDescent="0.25">
      <c r="A259" s="197" t="s">
        <v>221</v>
      </c>
      <c r="B259" s="197"/>
      <c r="C259" s="197"/>
      <c r="D259" s="197"/>
      <c r="E259" s="197"/>
      <c r="F259" s="197"/>
      <c r="G259" s="197"/>
      <c r="H259" s="197"/>
      <c r="I259" s="197"/>
      <c r="J259" s="197"/>
      <c r="K259" s="197"/>
      <c r="L259" s="197"/>
      <c r="M259" s="197"/>
      <c r="N259" s="197"/>
      <c r="O259" s="197"/>
    </row>
    <row r="260" spans="1:15" ht="15.75" x14ac:dyDescent="0.25">
      <c r="A260" s="38"/>
      <c r="B260" s="38"/>
      <c r="C260" s="38"/>
      <c r="D260" s="38"/>
      <c r="E260" s="38"/>
      <c r="F260" s="38"/>
      <c r="G260" s="38"/>
      <c r="H260" s="38"/>
      <c r="I260" s="38"/>
      <c r="J260" s="38"/>
      <c r="K260" s="38"/>
      <c r="L260" s="38"/>
      <c r="M260" s="38"/>
      <c r="N260" s="38"/>
      <c r="O260" s="38"/>
    </row>
    <row r="261" spans="1:15" ht="15" x14ac:dyDescent="0.2">
      <c r="A261" s="1" t="s">
        <v>13</v>
      </c>
      <c r="E261" s="2">
        <v>8</v>
      </c>
      <c r="F261" s="2"/>
    </row>
    <row r="262" spans="1:15" ht="15" x14ac:dyDescent="0.2">
      <c r="A262" s="1" t="s">
        <v>2</v>
      </c>
      <c r="C262" s="2">
        <v>50400</v>
      </c>
      <c r="D262" s="2"/>
      <c r="E262" s="2"/>
      <c r="F262" s="2"/>
    </row>
    <row r="263" spans="1:15" ht="15" x14ac:dyDescent="0.2">
      <c r="A263" s="1" t="s">
        <v>3</v>
      </c>
      <c r="C263" s="3" t="s">
        <v>69</v>
      </c>
      <c r="D263" s="3"/>
      <c r="E263" s="3"/>
      <c r="F263" s="3"/>
    </row>
    <row r="264" spans="1:15" ht="15" x14ac:dyDescent="0.2"/>
    <row r="265" spans="1:15" ht="15" x14ac:dyDescent="0.2">
      <c r="A265" s="155" t="s">
        <v>4</v>
      </c>
      <c r="B265" s="156" t="s">
        <v>5</v>
      </c>
      <c r="C265" s="156"/>
      <c r="D265" s="155" t="s">
        <v>245</v>
      </c>
      <c r="E265" s="155"/>
      <c r="F265" s="155"/>
      <c r="G265" s="155"/>
      <c r="H265" s="155" t="s">
        <v>246</v>
      </c>
      <c r="I265" s="155"/>
      <c r="J265" s="155"/>
      <c r="K265" s="155"/>
      <c r="L265" s="155" t="s">
        <v>247</v>
      </c>
      <c r="M265" s="155"/>
      <c r="N265" s="155"/>
      <c r="O265" s="155"/>
    </row>
    <row r="266" spans="1:15" ht="75" x14ac:dyDescent="0.2">
      <c r="A266" s="155"/>
      <c r="B266" s="156"/>
      <c r="C266" s="156"/>
      <c r="D266" s="4" t="s">
        <v>46</v>
      </c>
      <c r="E266" s="159" t="s">
        <v>47</v>
      </c>
      <c r="F266" s="161"/>
      <c r="G266" s="4" t="s">
        <v>48</v>
      </c>
      <c r="H266" s="4" t="s">
        <v>46</v>
      </c>
      <c r="I266" s="159" t="s">
        <v>47</v>
      </c>
      <c r="J266" s="161"/>
      <c r="K266" s="4" t="s">
        <v>48</v>
      </c>
      <c r="L266" s="4" t="s">
        <v>46</v>
      </c>
      <c r="M266" s="159" t="s">
        <v>47</v>
      </c>
      <c r="N266" s="161"/>
      <c r="O266" s="4" t="s">
        <v>48</v>
      </c>
    </row>
    <row r="267" spans="1:15" ht="15" x14ac:dyDescent="0.2">
      <c r="A267" s="30">
        <v>1</v>
      </c>
      <c r="B267" s="218" t="s">
        <v>70</v>
      </c>
      <c r="C267" s="219"/>
      <c r="D267" s="17">
        <v>6000</v>
      </c>
      <c r="E267" s="164">
        <v>2</v>
      </c>
      <c r="F267" s="165"/>
      <c r="G267" s="17">
        <v>12000</v>
      </c>
      <c r="H267" s="17">
        <v>6000</v>
      </c>
      <c r="I267" s="164">
        <v>2</v>
      </c>
      <c r="J267" s="165"/>
      <c r="K267" s="17">
        <v>12000</v>
      </c>
      <c r="L267" s="17">
        <v>6000</v>
      </c>
      <c r="M267" s="164">
        <v>2</v>
      </c>
      <c r="N267" s="165"/>
      <c r="O267" s="17">
        <v>12000</v>
      </c>
    </row>
    <row r="268" spans="1:15" ht="15" x14ac:dyDescent="0.2">
      <c r="A268" s="8"/>
      <c r="B268" s="218" t="s">
        <v>64</v>
      </c>
      <c r="C268" s="219"/>
      <c r="D268" s="8" t="s">
        <v>65</v>
      </c>
      <c r="E268" s="164" t="s">
        <v>65</v>
      </c>
      <c r="F268" s="165"/>
      <c r="G268" s="17">
        <v>12000</v>
      </c>
      <c r="H268" s="17" t="s">
        <v>65</v>
      </c>
      <c r="I268" s="164" t="s">
        <v>65</v>
      </c>
      <c r="J268" s="165"/>
      <c r="K268" s="17">
        <v>12000</v>
      </c>
      <c r="L268" s="17" t="s">
        <v>65</v>
      </c>
      <c r="M268" s="164" t="s">
        <v>65</v>
      </c>
      <c r="N268" s="165"/>
      <c r="O268" s="17">
        <v>12000</v>
      </c>
    </row>
    <row r="269" spans="1:15" ht="15" x14ac:dyDescent="0.2">
      <c r="A269" s="10"/>
      <c r="B269" s="11"/>
      <c r="C269" s="11"/>
      <c r="D269" s="12"/>
      <c r="E269" s="12"/>
      <c r="F269" s="12"/>
      <c r="G269" s="14"/>
      <c r="H269" s="14"/>
      <c r="I269" s="12"/>
      <c r="J269" s="12"/>
      <c r="K269" s="14"/>
      <c r="L269" s="14"/>
      <c r="M269" s="12"/>
      <c r="N269" s="12"/>
      <c r="O269" s="14"/>
    </row>
    <row r="270" spans="1:15" ht="15.75" x14ac:dyDescent="0.25">
      <c r="A270" s="197" t="s">
        <v>222</v>
      </c>
      <c r="B270" s="197"/>
      <c r="C270" s="197"/>
      <c r="D270" s="197"/>
      <c r="E270" s="197"/>
      <c r="F270" s="197"/>
      <c r="G270" s="197"/>
      <c r="H270" s="197"/>
      <c r="I270" s="197"/>
      <c r="J270" s="197"/>
      <c r="K270" s="197"/>
      <c r="L270" s="197"/>
      <c r="M270" s="197"/>
      <c r="N270" s="197"/>
      <c r="O270" s="197"/>
    </row>
    <row r="271" spans="1:15" ht="15.75" x14ac:dyDescent="0.25">
      <c r="A271" s="183" t="s">
        <v>223</v>
      </c>
      <c r="B271" s="183"/>
      <c r="C271" s="183"/>
      <c r="D271" s="183"/>
      <c r="E271" s="183"/>
      <c r="F271" s="183"/>
      <c r="G271" s="183"/>
      <c r="H271" s="19"/>
      <c r="I271" s="19"/>
      <c r="J271" s="19"/>
      <c r="K271" s="19"/>
      <c r="L271" s="19"/>
      <c r="M271" s="19"/>
      <c r="N271" s="19"/>
      <c r="O271" s="19"/>
    </row>
    <row r="272" spans="1:15" ht="15" x14ac:dyDescent="0.2">
      <c r="A272" s="1" t="s">
        <v>13</v>
      </c>
      <c r="E272" s="2">
        <v>8</v>
      </c>
      <c r="F272" s="2"/>
    </row>
    <row r="273" spans="1:15" ht="15" x14ac:dyDescent="0.2">
      <c r="A273" s="1" t="s">
        <v>2</v>
      </c>
      <c r="C273" s="2">
        <v>50400</v>
      </c>
      <c r="D273" s="2"/>
      <c r="E273" s="2"/>
      <c r="F273" s="2"/>
    </row>
    <row r="274" spans="1:15" ht="15" x14ac:dyDescent="0.2">
      <c r="A274" s="1" t="s">
        <v>3</v>
      </c>
      <c r="C274" s="3" t="s">
        <v>67</v>
      </c>
      <c r="D274" s="3"/>
      <c r="E274" s="3"/>
      <c r="F274" s="3"/>
    </row>
    <row r="275" spans="1:15" ht="15" x14ac:dyDescent="0.2"/>
    <row r="276" spans="1:15" ht="15" x14ac:dyDescent="0.2">
      <c r="A276" s="155" t="s">
        <v>4</v>
      </c>
      <c r="B276" s="157" t="s">
        <v>5</v>
      </c>
      <c r="C276" s="157" t="s">
        <v>1</v>
      </c>
      <c r="D276" s="155" t="s">
        <v>245</v>
      </c>
      <c r="E276" s="155"/>
      <c r="F276" s="155"/>
      <c r="G276" s="155"/>
      <c r="H276" s="155" t="s">
        <v>246</v>
      </c>
      <c r="I276" s="155"/>
      <c r="J276" s="155"/>
      <c r="K276" s="155"/>
      <c r="L276" s="155" t="s">
        <v>247</v>
      </c>
      <c r="M276" s="155"/>
      <c r="N276" s="155"/>
      <c r="O276" s="155"/>
    </row>
    <row r="277" spans="1:15" ht="45" x14ac:dyDescent="0.2">
      <c r="A277" s="155"/>
      <c r="B277" s="158"/>
      <c r="C277" s="158"/>
      <c r="D277" s="4" t="s">
        <v>49</v>
      </c>
      <c r="E277" s="4" t="s">
        <v>50</v>
      </c>
      <c r="F277" s="4" t="s">
        <v>51</v>
      </c>
      <c r="G277" s="5" t="s">
        <v>9</v>
      </c>
      <c r="H277" s="4" t="s">
        <v>49</v>
      </c>
      <c r="I277" s="4" t="s">
        <v>50</v>
      </c>
      <c r="J277" s="4" t="s">
        <v>51</v>
      </c>
      <c r="K277" s="5" t="s">
        <v>9</v>
      </c>
      <c r="L277" s="4" t="s">
        <v>49</v>
      </c>
      <c r="M277" s="4" t="s">
        <v>50</v>
      </c>
      <c r="N277" s="4" t="s">
        <v>51</v>
      </c>
      <c r="O277" s="5" t="s">
        <v>9</v>
      </c>
    </row>
    <row r="278" spans="1:15" ht="30" x14ac:dyDescent="0.2">
      <c r="A278" s="6">
        <v>1</v>
      </c>
      <c r="B278" s="20" t="s">
        <v>71</v>
      </c>
      <c r="C278" s="20"/>
      <c r="D278" s="6">
        <v>6</v>
      </c>
      <c r="E278" s="6">
        <v>12</v>
      </c>
      <c r="F278" s="7">
        <v>6500</v>
      </c>
      <c r="G278" s="7">
        <f>E278*F278</f>
        <v>78000</v>
      </c>
      <c r="H278" s="6">
        <v>6</v>
      </c>
      <c r="I278" s="6">
        <v>12</v>
      </c>
      <c r="J278" s="7">
        <v>6500</v>
      </c>
      <c r="K278" s="7">
        <f>I278*J278</f>
        <v>78000</v>
      </c>
      <c r="L278" s="6">
        <v>6</v>
      </c>
      <c r="M278" s="6">
        <v>12</v>
      </c>
      <c r="N278" s="7">
        <v>6500</v>
      </c>
      <c r="O278" s="7">
        <f>M278*N278</f>
        <v>78000</v>
      </c>
    </row>
    <row r="279" spans="1:15" ht="15" x14ac:dyDescent="0.2">
      <c r="A279" s="6">
        <v>2</v>
      </c>
      <c r="B279" s="20" t="s">
        <v>72</v>
      </c>
      <c r="C279" s="20"/>
      <c r="D279" s="6">
        <v>2</v>
      </c>
      <c r="E279" s="6">
        <v>12</v>
      </c>
      <c r="F279" s="7">
        <v>18000</v>
      </c>
      <c r="G279" s="7">
        <f>E279*F279</f>
        <v>216000</v>
      </c>
      <c r="H279" s="6">
        <v>2</v>
      </c>
      <c r="I279" s="6">
        <v>12</v>
      </c>
      <c r="J279" s="7">
        <v>18000</v>
      </c>
      <c r="K279" s="7">
        <f>I279*J279</f>
        <v>216000</v>
      </c>
      <c r="L279" s="6">
        <v>2</v>
      </c>
      <c r="M279" s="6">
        <v>12</v>
      </c>
      <c r="N279" s="7">
        <v>18000</v>
      </c>
      <c r="O279" s="7">
        <f>M279*N279</f>
        <v>216000</v>
      </c>
    </row>
    <row r="280" spans="1:15" ht="15" x14ac:dyDescent="0.2">
      <c r="A280" s="6"/>
      <c r="B280" s="20" t="s">
        <v>73</v>
      </c>
      <c r="C280" s="20" t="s">
        <v>65</v>
      </c>
      <c r="D280" s="6" t="s">
        <v>65</v>
      </c>
      <c r="E280" s="6" t="s">
        <v>65</v>
      </c>
      <c r="F280" s="7" t="s">
        <v>65</v>
      </c>
      <c r="G280" s="7">
        <f>G278+G279</f>
        <v>294000</v>
      </c>
      <c r="H280" s="6" t="s">
        <v>65</v>
      </c>
      <c r="I280" s="6" t="s">
        <v>65</v>
      </c>
      <c r="J280" s="7" t="s">
        <v>65</v>
      </c>
      <c r="K280" s="7">
        <f>K278+K279</f>
        <v>294000</v>
      </c>
      <c r="L280" s="6" t="s">
        <v>65</v>
      </c>
      <c r="M280" s="6" t="s">
        <v>65</v>
      </c>
      <c r="N280" s="7" t="s">
        <v>65</v>
      </c>
      <c r="O280" s="7">
        <f>O278+O279</f>
        <v>294000</v>
      </c>
    </row>
    <row r="281" spans="1:15" ht="15" x14ac:dyDescent="0.2"/>
    <row r="282" spans="1:15" ht="15" x14ac:dyDescent="0.2">
      <c r="A282" s="183" t="s">
        <v>224</v>
      </c>
      <c r="B282" s="183"/>
      <c r="C282" s="183"/>
      <c r="D282" s="183"/>
      <c r="E282" s="183"/>
      <c r="F282" s="183"/>
      <c r="G282" s="183"/>
    </row>
    <row r="283" spans="1:15" ht="15" x14ac:dyDescent="0.2">
      <c r="A283" s="1" t="s">
        <v>13</v>
      </c>
      <c r="E283" s="2">
        <v>8</v>
      </c>
      <c r="F283" s="2"/>
    </row>
    <row r="284" spans="1:15" ht="15" x14ac:dyDescent="0.2">
      <c r="A284" s="1" t="s">
        <v>2</v>
      </c>
      <c r="C284" s="2">
        <v>50400</v>
      </c>
      <c r="D284" s="2"/>
      <c r="E284" s="2"/>
      <c r="F284" s="2"/>
    </row>
    <row r="285" spans="1:15" ht="15" x14ac:dyDescent="0.2">
      <c r="A285" s="1" t="s">
        <v>3</v>
      </c>
      <c r="C285" s="3" t="s">
        <v>69</v>
      </c>
      <c r="D285" s="3"/>
      <c r="E285" s="3"/>
      <c r="F285" s="3"/>
    </row>
    <row r="286" spans="1:15" ht="15" x14ac:dyDescent="0.2"/>
    <row r="287" spans="1:15" ht="15" x14ac:dyDescent="0.2">
      <c r="A287" s="155" t="s">
        <v>4</v>
      </c>
      <c r="B287" s="156" t="s">
        <v>52</v>
      </c>
      <c r="C287" s="156"/>
      <c r="D287" s="155" t="s">
        <v>245</v>
      </c>
      <c r="E287" s="155"/>
      <c r="F287" s="155"/>
      <c r="G287" s="155"/>
      <c r="H287" s="155" t="s">
        <v>246</v>
      </c>
      <c r="I287" s="155"/>
      <c r="J287" s="155"/>
      <c r="K287" s="155"/>
      <c r="L287" s="155" t="s">
        <v>247</v>
      </c>
      <c r="M287" s="155"/>
      <c r="N287" s="155"/>
      <c r="O287" s="155"/>
    </row>
    <row r="288" spans="1:15" ht="45" x14ac:dyDescent="0.2">
      <c r="A288" s="155"/>
      <c r="B288" s="156"/>
      <c r="C288" s="156"/>
      <c r="D288" s="4" t="s">
        <v>53</v>
      </c>
      <c r="E288" s="220" t="s">
        <v>54</v>
      </c>
      <c r="F288" s="221"/>
      <c r="G288" s="21" t="s">
        <v>9</v>
      </c>
      <c r="H288" s="4" t="s">
        <v>53</v>
      </c>
      <c r="I288" s="159" t="s">
        <v>54</v>
      </c>
      <c r="J288" s="161"/>
      <c r="K288" s="4" t="s">
        <v>9</v>
      </c>
      <c r="L288" s="4" t="s">
        <v>53</v>
      </c>
      <c r="M288" s="159" t="s">
        <v>54</v>
      </c>
      <c r="N288" s="161"/>
      <c r="O288" s="4" t="s">
        <v>9</v>
      </c>
    </row>
    <row r="289" spans="1:15" ht="15" x14ac:dyDescent="0.2">
      <c r="A289" s="6">
        <v>1</v>
      </c>
      <c r="B289" s="143" t="s">
        <v>76</v>
      </c>
      <c r="C289" s="144"/>
      <c r="D289" s="6">
        <v>102</v>
      </c>
      <c r="E289" s="184"/>
      <c r="F289" s="185"/>
      <c r="G289" s="7">
        <v>196000</v>
      </c>
      <c r="H289" s="6">
        <v>102</v>
      </c>
      <c r="I289" s="184"/>
      <c r="J289" s="185"/>
      <c r="K289" s="7">
        <v>196000</v>
      </c>
      <c r="L289" s="6">
        <v>102</v>
      </c>
      <c r="M289" s="184"/>
      <c r="N289" s="185"/>
      <c r="O289" s="7">
        <v>196000</v>
      </c>
    </row>
    <row r="290" spans="1:15" ht="15" x14ac:dyDescent="0.2">
      <c r="A290" s="6"/>
      <c r="B290" s="143" t="s">
        <v>64</v>
      </c>
      <c r="C290" s="144"/>
      <c r="D290" s="6"/>
      <c r="E290" s="184"/>
      <c r="F290" s="185"/>
      <c r="G290" s="7">
        <f>G289</f>
        <v>196000</v>
      </c>
      <c r="H290" s="6"/>
      <c r="I290" s="184"/>
      <c r="J290" s="185"/>
      <c r="K290" s="7">
        <f>K289</f>
        <v>196000</v>
      </c>
      <c r="L290" s="6"/>
      <c r="M290" s="184"/>
      <c r="N290" s="185"/>
      <c r="O290" s="7">
        <f>O289</f>
        <v>196000</v>
      </c>
    </row>
    <row r="291" spans="1:15" ht="15" x14ac:dyDescent="0.2">
      <c r="A291" s="10"/>
      <c r="B291" s="11"/>
      <c r="C291" s="11"/>
      <c r="D291" s="10"/>
      <c r="E291" s="12"/>
      <c r="F291" s="12"/>
      <c r="G291" s="10"/>
      <c r="H291" s="10"/>
      <c r="I291" s="12"/>
      <c r="J291" s="12"/>
      <c r="K291" s="10"/>
      <c r="L291" s="10"/>
      <c r="M291" s="12"/>
      <c r="N291" s="12"/>
      <c r="O291" s="10"/>
    </row>
    <row r="292" spans="1:15" ht="15" x14ac:dyDescent="0.2">
      <c r="A292" s="183" t="s">
        <v>225</v>
      </c>
      <c r="B292" s="183"/>
      <c r="C292" s="183"/>
      <c r="D292" s="183"/>
      <c r="E292" s="183"/>
      <c r="F292" s="183"/>
      <c r="G292" s="183"/>
    </row>
    <row r="293" spans="1:15" ht="15" x14ac:dyDescent="0.2">
      <c r="A293" s="1" t="s">
        <v>13</v>
      </c>
      <c r="E293" s="2">
        <v>8</v>
      </c>
      <c r="F293" s="2"/>
    </row>
    <row r="294" spans="1:15" ht="15" x14ac:dyDescent="0.2">
      <c r="A294" s="1" t="s">
        <v>2</v>
      </c>
      <c r="C294" s="2">
        <v>50400</v>
      </c>
      <c r="D294" s="2"/>
      <c r="E294" s="2"/>
      <c r="F294" s="2"/>
    </row>
    <row r="295" spans="1:15" ht="15" x14ac:dyDescent="0.2">
      <c r="A295" s="1" t="s">
        <v>3</v>
      </c>
      <c r="C295" s="3" t="s">
        <v>69</v>
      </c>
      <c r="D295" s="3"/>
      <c r="E295" s="3"/>
      <c r="F295" s="3"/>
    </row>
    <row r="296" spans="1:15" ht="15" x14ac:dyDescent="0.2"/>
    <row r="297" spans="1:15" ht="15" x14ac:dyDescent="0.2">
      <c r="A297" s="155" t="s">
        <v>4</v>
      </c>
      <c r="B297" s="156" t="s">
        <v>52</v>
      </c>
      <c r="C297" s="156"/>
      <c r="D297" s="155" t="s">
        <v>245</v>
      </c>
      <c r="E297" s="155"/>
      <c r="F297" s="155"/>
      <c r="G297" s="155"/>
      <c r="H297" s="155" t="s">
        <v>246</v>
      </c>
      <c r="I297" s="155"/>
      <c r="J297" s="155"/>
      <c r="K297" s="155"/>
      <c r="L297" s="155" t="s">
        <v>247</v>
      </c>
      <c r="M297" s="155"/>
      <c r="N297" s="155"/>
      <c r="O297" s="155"/>
    </row>
    <row r="298" spans="1:15" ht="45" x14ac:dyDescent="0.2">
      <c r="A298" s="155"/>
      <c r="B298" s="156"/>
      <c r="C298" s="156"/>
      <c r="D298" s="4" t="s">
        <v>53</v>
      </c>
      <c r="E298" s="159" t="s">
        <v>54</v>
      </c>
      <c r="F298" s="161"/>
      <c r="G298" s="4" t="s">
        <v>9</v>
      </c>
      <c r="H298" s="4" t="s">
        <v>53</v>
      </c>
      <c r="I298" s="159" t="s">
        <v>54</v>
      </c>
      <c r="J298" s="161"/>
      <c r="K298" s="4" t="s">
        <v>9</v>
      </c>
      <c r="L298" s="4" t="s">
        <v>53</v>
      </c>
      <c r="M298" s="159" t="s">
        <v>54</v>
      </c>
      <c r="N298" s="161"/>
      <c r="O298" s="4" t="s">
        <v>9</v>
      </c>
    </row>
    <row r="299" spans="1:15" ht="15" x14ac:dyDescent="0.2">
      <c r="A299" s="6">
        <v>2</v>
      </c>
      <c r="B299" s="143" t="s">
        <v>79</v>
      </c>
      <c r="C299" s="144"/>
      <c r="D299" s="6">
        <v>999</v>
      </c>
      <c r="E299" s="184">
        <v>75.61</v>
      </c>
      <c r="F299" s="185"/>
      <c r="G299" s="7">
        <v>84603</v>
      </c>
      <c r="H299" s="6">
        <v>999</v>
      </c>
      <c r="I299" s="184">
        <v>75.61</v>
      </c>
      <c r="J299" s="185"/>
      <c r="K299" s="7">
        <v>84603</v>
      </c>
      <c r="L299" s="6">
        <v>999</v>
      </c>
      <c r="M299" s="184">
        <v>75.61</v>
      </c>
      <c r="N299" s="185"/>
      <c r="O299" s="7">
        <v>84603</v>
      </c>
    </row>
    <row r="300" spans="1:15" ht="15" x14ac:dyDescent="0.2">
      <c r="A300" s="6">
        <v>3</v>
      </c>
      <c r="B300" s="143" t="s">
        <v>80</v>
      </c>
      <c r="C300" s="144"/>
      <c r="D300" s="6">
        <v>961</v>
      </c>
      <c r="E300" s="184">
        <v>75.61</v>
      </c>
      <c r="F300" s="185"/>
      <c r="G300" s="7">
        <v>81397</v>
      </c>
      <c r="H300" s="6">
        <v>961</v>
      </c>
      <c r="I300" s="184">
        <v>75.61</v>
      </c>
      <c r="J300" s="185"/>
      <c r="K300" s="7">
        <v>81397</v>
      </c>
      <c r="L300" s="6">
        <v>961</v>
      </c>
      <c r="M300" s="184">
        <v>75.61</v>
      </c>
      <c r="N300" s="185"/>
      <c r="O300" s="7">
        <v>81397</v>
      </c>
    </row>
    <row r="301" spans="1:15" ht="15" x14ac:dyDescent="0.2">
      <c r="A301" s="6">
        <v>4</v>
      </c>
      <c r="B301" s="143" t="s">
        <v>81</v>
      </c>
      <c r="C301" s="144"/>
      <c r="D301" s="6">
        <v>870</v>
      </c>
      <c r="E301" s="184">
        <v>45.18</v>
      </c>
      <c r="F301" s="185"/>
      <c r="G301" s="7">
        <v>41760</v>
      </c>
      <c r="H301" s="6">
        <v>870</v>
      </c>
      <c r="I301" s="184">
        <v>45.18</v>
      </c>
      <c r="J301" s="185"/>
      <c r="K301" s="7">
        <v>41760</v>
      </c>
      <c r="L301" s="6">
        <v>870</v>
      </c>
      <c r="M301" s="184">
        <v>45.18</v>
      </c>
      <c r="N301" s="185"/>
      <c r="O301" s="7">
        <v>41760</v>
      </c>
    </row>
    <row r="302" spans="1:15" ht="15" x14ac:dyDescent="0.2">
      <c r="A302" s="6">
        <v>5</v>
      </c>
      <c r="B302" s="143" t="s">
        <v>82</v>
      </c>
      <c r="C302" s="144"/>
      <c r="D302" s="6">
        <v>860</v>
      </c>
      <c r="E302" s="184">
        <v>45.18</v>
      </c>
      <c r="F302" s="185"/>
      <c r="G302" s="7">
        <v>41240</v>
      </c>
      <c r="H302" s="6">
        <v>860</v>
      </c>
      <c r="I302" s="184">
        <v>45.18</v>
      </c>
      <c r="J302" s="185"/>
      <c r="K302" s="7">
        <v>41240</v>
      </c>
      <c r="L302" s="6">
        <v>860</v>
      </c>
      <c r="M302" s="184">
        <v>45.18</v>
      </c>
      <c r="N302" s="185"/>
      <c r="O302" s="7">
        <v>41240</v>
      </c>
    </row>
    <row r="303" spans="1:15" ht="15" x14ac:dyDescent="0.2">
      <c r="A303" s="6">
        <v>6</v>
      </c>
      <c r="B303" s="143" t="s">
        <v>81</v>
      </c>
      <c r="C303" s="144"/>
      <c r="D303" s="6">
        <v>120</v>
      </c>
      <c r="E303" s="184">
        <v>215.1</v>
      </c>
      <c r="F303" s="185"/>
      <c r="G303" s="7">
        <v>27240</v>
      </c>
      <c r="H303" s="6">
        <v>120</v>
      </c>
      <c r="I303" s="184">
        <v>215.1</v>
      </c>
      <c r="J303" s="185"/>
      <c r="K303" s="7">
        <v>27240</v>
      </c>
      <c r="L303" s="6">
        <v>120</v>
      </c>
      <c r="M303" s="184">
        <v>215.1</v>
      </c>
      <c r="N303" s="185"/>
      <c r="O303" s="7">
        <v>27240</v>
      </c>
    </row>
    <row r="304" spans="1:15" ht="15" x14ac:dyDescent="0.2">
      <c r="A304" s="6">
        <v>7</v>
      </c>
      <c r="B304" s="143" t="s">
        <v>82</v>
      </c>
      <c r="C304" s="144"/>
      <c r="D304" s="6">
        <v>100</v>
      </c>
      <c r="E304" s="184">
        <v>215.1</v>
      </c>
      <c r="F304" s="185"/>
      <c r="G304" s="7">
        <v>22760</v>
      </c>
      <c r="H304" s="6">
        <v>100</v>
      </c>
      <c r="I304" s="184">
        <v>215.1</v>
      </c>
      <c r="J304" s="185"/>
      <c r="K304" s="7">
        <v>22760</v>
      </c>
      <c r="L304" s="6">
        <v>100</v>
      </c>
      <c r="M304" s="184">
        <v>215.1</v>
      </c>
      <c r="N304" s="185"/>
      <c r="O304" s="7">
        <v>22760</v>
      </c>
    </row>
    <row r="305" spans="1:15" ht="15" x14ac:dyDescent="0.2">
      <c r="A305" s="6">
        <v>1</v>
      </c>
      <c r="B305" s="143" t="s">
        <v>74</v>
      </c>
      <c r="C305" s="144"/>
      <c r="D305" s="6">
        <v>77493</v>
      </c>
      <c r="E305" s="184">
        <v>8.5</v>
      </c>
      <c r="F305" s="185"/>
      <c r="G305" s="7">
        <v>701482</v>
      </c>
      <c r="H305" s="6">
        <v>77493</v>
      </c>
      <c r="I305" s="184">
        <v>8.5</v>
      </c>
      <c r="J305" s="185"/>
      <c r="K305" s="7">
        <v>701482</v>
      </c>
      <c r="L305" s="6">
        <v>77493</v>
      </c>
      <c r="M305" s="184">
        <v>8.5</v>
      </c>
      <c r="N305" s="185"/>
      <c r="O305" s="7">
        <v>701482</v>
      </c>
    </row>
    <row r="306" spans="1:15" ht="15" x14ac:dyDescent="0.2">
      <c r="A306" s="6">
        <v>2</v>
      </c>
      <c r="B306" s="143" t="s">
        <v>75</v>
      </c>
      <c r="C306" s="144"/>
      <c r="D306" s="6">
        <v>69118</v>
      </c>
      <c r="E306" s="184">
        <v>8.5</v>
      </c>
      <c r="F306" s="185"/>
      <c r="G306" s="7">
        <v>625518</v>
      </c>
      <c r="H306" s="6">
        <v>69118</v>
      </c>
      <c r="I306" s="184">
        <v>8.5</v>
      </c>
      <c r="J306" s="185"/>
      <c r="K306" s="7">
        <v>625518</v>
      </c>
      <c r="L306" s="6">
        <v>69118</v>
      </c>
      <c r="M306" s="184">
        <v>8.5</v>
      </c>
      <c r="N306" s="185"/>
      <c r="O306" s="7">
        <v>625518</v>
      </c>
    </row>
    <row r="307" spans="1:15" ht="15" x14ac:dyDescent="0.2">
      <c r="A307" s="6">
        <v>3</v>
      </c>
      <c r="B307" s="143" t="s">
        <v>77</v>
      </c>
      <c r="C307" s="144"/>
      <c r="D307" s="6">
        <v>1099.5029999999999</v>
      </c>
      <c r="E307" s="184">
        <v>1966.12</v>
      </c>
      <c r="F307" s="185"/>
      <c r="G307" s="7">
        <v>2302360</v>
      </c>
      <c r="H307" s="6">
        <v>1099.5029999999999</v>
      </c>
      <c r="I307" s="184">
        <v>1966.12</v>
      </c>
      <c r="J307" s="185"/>
      <c r="K307" s="7">
        <v>2302360</v>
      </c>
      <c r="L307" s="6">
        <v>1099.5029999999999</v>
      </c>
      <c r="M307" s="184">
        <v>1966.12</v>
      </c>
      <c r="N307" s="185"/>
      <c r="O307" s="7">
        <v>2302360</v>
      </c>
    </row>
    <row r="308" spans="1:15" ht="15" x14ac:dyDescent="0.2">
      <c r="A308" s="6">
        <v>4</v>
      </c>
      <c r="B308" s="143" t="s">
        <v>78</v>
      </c>
      <c r="C308" s="144"/>
      <c r="D308" s="6">
        <v>828.79200000000003</v>
      </c>
      <c r="E308" s="184">
        <v>1966.12</v>
      </c>
      <c r="F308" s="185"/>
      <c r="G308" s="7">
        <v>1735640</v>
      </c>
      <c r="H308" s="6">
        <v>828.79200000000003</v>
      </c>
      <c r="I308" s="184">
        <v>1966.12</v>
      </c>
      <c r="J308" s="185"/>
      <c r="K308" s="7">
        <v>1735640</v>
      </c>
      <c r="L308" s="6">
        <v>828.79200000000003</v>
      </c>
      <c r="M308" s="184">
        <v>1966.12</v>
      </c>
      <c r="N308" s="185"/>
      <c r="O308" s="7">
        <v>1735640</v>
      </c>
    </row>
    <row r="309" spans="1:15" ht="15" x14ac:dyDescent="0.2">
      <c r="A309" s="6"/>
      <c r="B309" s="143" t="s">
        <v>64</v>
      </c>
      <c r="C309" s="144"/>
      <c r="D309" s="6"/>
      <c r="E309" s="184"/>
      <c r="F309" s="185"/>
      <c r="G309" s="7">
        <f>SUM(G299:G308)</f>
        <v>5664000</v>
      </c>
      <c r="H309" s="6"/>
      <c r="I309" s="184"/>
      <c r="J309" s="185"/>
      <c r="K309" s="7">
        <f>SUM(K299:K308)</f>
        <v>5664000</v>
      </c>
      <c r="L309" s="6"/>
      <c r="M309" s="184"/>
      <c r="N309" s="185"/>
      <c r="O309" s="7">
        <f>SUM(O299:O308)</f>
        <v>5664000</v>
      </c>
    </row>
    <row r="310" spans="1:15" ht="15" x14ac:dyDescent="0.2">
      <c r="A310" s="10"/>
      <c r="B310" s="11"/>
      <c r="C310" s="11"/>
      <c r="D310" s="10"/>
      <c r="E310" s="14"/>
      <c r="F310" s="14"/>
      <c r="G310" s="13"/>
      <c r="H310" s="10"/>
      <c r="I310" s="14"/>
      <c r="J310" s="14"/>
      <c r="K310" s="13"/>
      <c r="L310" s="10"/>
      <c r="M310" s="14"/>
      <c r="N310" s="14"/>
      <c r="O310" s="13"/>
    </row>
    <row r="311" spans="1:15" ht="15" x14ac:dyDescent="0.2">
      <c r="A311" s="183" t="s">
        <v>226</v>
      </c>
      <c r="B311" s="183"/>
      <c r="C311" s="183"/>
      <c r="D311" s="183"/>
      <c r="E311" s="183"/>
      <c r="F311" s="183"/>
      <c r="G311" s="183"/>
    </row>
    <row r="312" spans="1:15" ht="15" x14ac:dyDescent="0.2">
      <c r="A312" s="1" t="s">
        <v>13</v>
      </c>
      <c r="D312" s="2">
        <v>8</v>
      </c>
      <c r="E312" s="2"/>
      <c r="F312" s="2"/>
    </row>
    <row r="313" spans="1:15" ht="15" x14ac:dyDescent="0.2">
      <c r="A313" s="1" t="s">
        <v>2</v>
      </c>
      <c r="C313" s="2">
        <v>50400</v>
      </c>
      <c r="D313" s="2"/>
      <c r="E313" s="2"/>
      <c r="F313" s="2"/>
    </row>
    <row r="314" spans="1:15" ht="15" x14ac:dyDescent="0.2">
      <c r="A314" s="1" t="s">
        <v>3</v>
      </c>
      <c r="C314" s="3" t="s">
        <v>69</v>
      </c>
      <c r="D314" s="3"/>
      <c r="E314" s="3"/>
      <c r="F314" s="3"/>
    </row>
    <row r="315" spans="1:15" ht="15" x14ac:dyDescent="0.2"/>
    <row r="316" spans="1:15" ht="15" x14ac:dyDescent="0.2">
      <c r="A316" s="155" t="s">
        <v>4</v>
      </c>
      <c r="B316" s="156" t="s">
        <v>52</v>
      </c>
      <c r="C316" s="156"/>
      <c r="D316" s="182" t="s">
        <v>245</v>
      </c>
      <c r="E316" s="182"/>
      <c r="F316" s="182"/>
      <c r="G316" s="182"/>
      <c r="H316" s="182" t="s">
        <v>246</v>
      </c>
      <c r="I316" s="182"/>
      <c r="J316" s="182"/>
      <c r="K316" s="182"/>
      <c r="L316" s="182" t="s">
        <v>247</v>
      </c>
      <c r="M316" s="182"/>
      <c r="N316" s="182"/>
      <c r="O316" s="182"/>
    </row>
    <row r="317" spans="1:15" ht="75" x14ac:dyDescent="0.2">
      <c r="A317" s="155"/>
      <c r="B317" s="156"/>
      <c r="C317" s="156"/>
      <c r="D317" s="4" t="s">
        <v>55</v>
      </c>
      <c r="E317" s="4" t="s">
        <v>56</v>
      </c>
      <c r="F317" s="4" t="s">
        <v>57</v>
      </c>
      <c r="G317" s="4" t="s">
        <v>58</v>
      </c>
      <c r="H317" s="4" t="s">
        <v>55</v>
      </c>
      <c r="I317" s="4" t="s">
        <v>56</v>
      </c>
      <c r="J317" s="4" t="s">
        <v>57</v>
      </c>
      <c r="K317" s="4" t="s">
        <v>58</v>
      </c>
      <c r="L317" s="4" t="s">
        <v>55</v>
      </c>
      <c r="M317" s="4" t="s">
        <v>56</v>
      </c>
      <c r="N317" s="4" t="s">
        <v>57</v>
      </c>
      <c r="O317" s="4" t="s">
        <v>58</v>
      </c>
    </row>
    <row r="318" spans="1:15" ht="15" x14ac:dyDescent="0.2">
      <c r="A318" s="6"/>
      <c r="B318" s="143" t="s">
        <v>83</v>
      </c>
      <c r="C318" s="144"/>
      <c r="D318" s="8">
        <v>1</v>
      </c>
      <c r="E318" s="8">
        <v>10</v>
      </c>
      <c r="F318" s="17">
        <v>15400</v>
      </c>
      <c r="G318" s="17">
        <f>E318*F318</f>
        <v>154000</v>
      </c>
      <c r="H318" s="51">
        <v>1</v>
      </c>
      <c r="I318" s="51">
        <v>10</v>
      </c>
      <c r="J318" s="17">
        <v>15400</v>
      </c>
      <c r="K318" s="17">
        <f>I318*J318</f>
        <v>154000</v>
      </c>
      <c r="L318" s="51">
        <v>1</v>
      </c>
      <c r="M318" s="51">
        <v>10</v>
      </c>
      <c r="N318" s="17">
        <v>15400</v>
      </c>
      <c r="O318" s="17">
        <f>M318*N318</f>
        <v>154000</v>
      </c>
    </row>
    <row r="319" spans="1:15" ht="15" x14ac:dyDescent="0.2">
      <c r="A319" s="6"/>
      <c r="B319" s="143" t="s">
        <v>64</v>
      </c>
      <c r="C319" s="144"/>
      <c r="D319" s="8" t="s">
        <v>65</v>
      </c>
      <c r="E319" s="8" t="s">
        <v>65</v>
      </c>
      <c r="F319" s="17" t="s">
        <v>65</v>
      </c>
      <c r="G319" s="17">
        <f>G318</f>
        <v>154000</v>
      </c>
      <c r="H319" s="51" t="s">
        <v>65</v>
      </c>
      <c r="I319" s="51" t="s">
        <v>65</v>
      </c>
      <c r="J319" s="17" t="s">
        <v>65</v>
      </c>
      <c r="K319" s="17">
        <f>K318</f>
        <v>154000</v>
      </c>
      <c r="L319" s="51" t="s">
        <v>65</v>
      </c>
      <c r="M319" s="51" t="s">
        <v>65</v>
      </c>
      <c r="N319" s="17" t="s">
        <v>65</v>
      </c>
      <c r="O319" s="17">
        <f>O318</f>
        <v>154000</v>
      </c>
    </row>
    <row r="320" spans="1:15" ht="15" x14ac:dyDescent="0.2"/>
    <row r="321" spans="1:15" ht="15" x14ac:dyDescent="0.2">
      <c r="A321" s="183" t="s">
        <v>227</v>
      </c>
      <c r="B321" s="183"/>
      <c r="C321" s="183"/>
      <c r="D321" s="183"/>
      <c r="E321" s="183"/>
      <c r="F321" s="183"/>
      <c r="G321" s="183"/>
    </row>
    <row r="322" spans="1:15" ht="15" x14ac:dyDescent="0.2">
      <c r="A322" s="183" t="s">
        <v>228</v>
      </c>
      <c r="B322" s="183"/>
      <c r="C322" s="183"/>
      <c r="D322" s="183"/>
      <c r="E322" s="183"/>
      <c r="F322" s="183"/>
      <c r="G322" s="183"/>
      <c r="H322" s="183"/>
      <c r="I322" s="183"/>
      <c r="J322" s="183"/>
      <c r="K322" s="183"/>
      <c r="L322" s="183"/>
      <c r="M322" s="183"/>
      <c r="N322" s="183"/>
      <c r="O322" s="183"/>
    </row>
    <row r="323" spans="1:15" ht="15" x14ac:dyDescent="0.2">
      <c r="A323" s="1" t="s">
        <v>13</v>
      </c>
      <c r="D323" s="2">
        <v>8</v>
      </c>
      <c r="E323" s="2"/>
      <c r="F323" s="2"/>
    </row>
    <row r="324" spans="1:15" ht="15" x14ac:dyDescent="0.2">
      <c r="A324" s="1" t="s">
        <v>2</v>
      </c>
      <c r="C324" s="2">
        <v>50400</v>
      </c>
      <c r="D324" s="2"/>
      <c r="E324" s="2"/>
      <c r="F324" s="2"/>
    </row>
    <row r="325" spans="1:15" ht="15" x14ac:dyDescent="0.2">
      <c r="A325" s="1" t="s">
        <v>3</v>
      </c>
      <c r="C325" s="3" t="s">
        <v>67</v>
      </c>
      <c r="D325" s="3"/>
      <c r="E325" s="3"/>
      <c r="F325" s="3"/>
    </row>
    <row r="326" spans="1:15" ht="15" x14ac:dyDescent="0.2"/>
    <row r="327" spans="1:15" ht="15" x14ac:dyDescent="0.2">
      <c r="A327" s="155" t="s">
        <v>4</v>
      </c>
      <c r="B327" s="156" t="s">
        <v>52</v>
      </c>
      <c r="C327" s="156"/>
      <c r="D327" s="155" t="s">
        <v>245</v>
      </c>
      <c r="E327" s="155"/>
      <c r="F327" s="155"/>
      <c r="G327" s="155"/>
      <c r="H327" s="155" t="s">
        <v>246</v>
      </c>
      <c r="I327" s="155"/>
      <c r="J327" s="155"/>
      <c r="K327" s="155"/>
      <c r="L327" s="155" t="s">
        <v>247</v>
      </c>
      <c r="M327" s="155"/>
      <c r="N327" s="155"/>
      <c r="O327" s="155"/>
    </row>
    <row r="328" spans="1:15" ht="45" x14ac:dyDescent="0.2">
      <c r="A328" s="155"/>
      <c r="B328" s="156"/>
      <c r="C328" s="156"/>
      <c r="D328" s="4" t="s">
        <v>59</v>
      </c>
      <c r="E328" s="4" t="s">
        <v>60</v>
      </c>
      <c r="F328" s="4" t="s">
        <v>61</v>
      </c>
      <c r="G328" s="4" t="s">
        <v>9</v>
      </c>
      <c r="H328" s="4" t="s">
        <v>59</v>
      </c>
      <c r="I328" s="4" t="s">
        <v>60</v>
      </c>
      <c r="J328" s="4" t="s">
        <v>61</v>
      </c>
      <c r="K328" s="4" t="s">
        <v>9</v>
      </c>
      <c r="L328" s="4" t="s">
        <v>59</v>
      </c>
      <c r="M328" s="4" t="s">
        <v>60</v>
      </c>
      <c r="N328" s="4" t="s">
        <v>61</v>
      </c>
      <c r="O328" s="4" t="s">
        <v>9</v>
      </c>
    </row>
    <row r="329" spans="1:15" ht="15" x14ac:dyDescent="0.2">
      <c r="A329" s="6">
        <v>1</v>
      </c>
      <c r="B329" s="143" t="s">
        <v>84</v>
      </c>
      <c r="C329" s="144"/>
      <c r="D329" s="6"/>
      <c r="E329" s="6"/>
      <c r="F329" s="6">
        <v>120</v>
      </c>
      <c r="G329" s="7">
        <v>54000</v>
      </c>
      <c r="H329" s="6"/>
      <c r="I329" s="6"/>
      <c r="J329" s="6">
        <v>120</v>
      </c>
      <c r="K329" s="7">
        <v>54000</v>
      </c>
      <c r="L329" s="6"/>
      <c r="M329" s="6"/>
      <c r="N329" s="6">
        <v>120</v>
      </c>
      <c r="O329" s="7">
        <v>54000</v>
      </c>
    </row>
    <row r="330" spans="1:15" ht="15" x14ac:dyDescent="0.2">
      <c r="A330" s="6">
        <v>2</v>
      </c>
      <c r="B330" s="143" t="s">
        <v>85</v>
      </c>
      <c r="C330" s="144"/>
      <c r="D330" s="6"/>
      <c r="E330" s="6"/>
      <c r="F330" s="6">
        <v>62</v>
      </c>
      <c r="G330" s="7">
        <v>36000</v>
      </c>
      <c r="H330" s="6"/>
      <c r="I330" s="6"/>
      <c r="J330" s="6">
        <v>62</v>
      </c>
      <c r="K330" s="7">
        <v>36000</v>
      </c>
      <c r="L330" s="6"/>
      <c r="M330" s="6"/>
      <c r="N330" s="6">
        <v>62</v>
      </c>
      <c r="O330" s="7">
        <v>36000</v>
      </c>
    </row>
    <row r="331" spans="1:15" ht="15" x14ac:dyDescent="0.2">
      <c r="A331" s="6"/>
      <c r="B331" s="143" t="s">
        <v>64</v>
      </c>
      <c r="C331" s="144"/>
      <c r="D331" s="6"/>
      <c r="E331" s="6"/>
      <c r="F331" s="6"/>
      <c r="G331" s="7">
        <f>G329+G330</f>
        <v>90000</v>
      </c>
      <c r="H331" s="6"/>
      <c r="I331" s="6"/>
      <c r="J331" s="6"/>
      <c r="K331" s="7">
        <f>K329+K330</f>
        <v>90000</v>
      </c>
      <c r="L331" s="6"/>
      <c r="M331" s="6"/>
      <c r="N331" s="6"/>
      <c r="O331" s="7">
        <f>O329+O330</f>
        <v>90000</v>
      </c>
    </row>
    <row r="332" spans="1:15" ht="15" x14ac:dyDescent="0.2">
      <c r="A332" s="10"/>
      <c r="B332" s="11"/>
      <c r="C332" s="11"/>
      <c r="D332" s="10"/>
      <c r="E332" s="10"/>
      <c r="F332" s="10"/>
      <c r="G332" s="10"/>
      <c r="H332" s="10"/>
      <c r="I332" s="10"/>
      <c r="J332" s="10"/>
      <c r="K332" s="13"/>
      <c r="L332" s="10"/>
      <c r="M332" s="10"/>
      <c r="N332" s="10"/>
      <c r="O332" s="10"/>
    </row>
    <row r="333" spans="1:15" ht="15" x14ac:dyDescent="0.2">
      <c r="A333" s="183" t="s">
        <v>229</v>
      </c>
      <c r="B333" s="183"/>
      <c r="C333" s="183"/>
      <c r="D333" s="183"/>
      <c r="E333" s="183"/>
      <c r="F333" s="183"/>
      <c r="G333" s="183"/>
      <c r="H333" s="183"/>
      <c r="I333" s="183"/>
      <c r="J333" s="183"/>
      <c r="K333" s="183"/>
      <c r="L333" s="183"/>
      <c r="M333" s="183"/>
      <c r="N333" s="183"/>
      <c r="O333" s="183"/>
    </row>
    <row r="334" spans="1:15" ht="15" x14ac:dyDescent="0.2">
      <c r="A334" s="1" t="s">
        <v>13</v>
      </c>
      <c r="D334" s="2">
        <v>8</v>
      </c>
      <c r="E334" s="2"/>
      <c r="F334" s="2"/>
    </row>
    <row r="335" spans="1:15" ht="15" x14ac:dyDescent="0.2">
      <c r="A335" s="1" t="s">
        <v>2</v>
      </c>
      <c r="C335" s="2">
        <v>50400</v>
      </c>
      <c r="D335" s="2"/>
      <c r="E335" s="2"/>
      <c r="F335" s="2"/>
    </row>
    <row r="336" spans="1:15" ht="15" x14ac:dyDescent="0.2">
      <c r="A336" s="1" t="s">
        <v>3</v>
      </c>
      <c r="C336" s="3" t="s">
        <v>69</v>
      </c>
      <c r="D336" s="3"/>
      <c r="E336" s="3"/>
      <c r="F336" s="3"/>
    </row>
    <row r="337" spans="1:15" ht="15" x14ac:dyDescent="0.2"/>
    <row r="338" spans="1:15" ht="15" x14ac:dyDescent="0.2">
      <c r="A338" s="155" t="s">
        <v>4</v>
      </c>
      <c r="B338" s="156" t="s">
        <v>52</v>
      </c>
      <c r="C338" s="156"/>
      <c r="D338" s="155" t="s">
        <v>245</v>
      </c>
      <c r="E338" s="155"/>
      <c r="F338" s="155"/>
      <c r="G338" s="155"/>
      <c r="H338" s="155" t="s">
        <v>246</v>
      </c>
      <c r="I338" s="155"/>
      <c r="J338" s="155"/>
      <c r="K338" s="155"/>
      <c r="L338" s="155" t="s">
        <v>247</v>
      </c>
      <c r="M338" s="155"/>
      <c r="N338" s="155"/>
      <c r="O338" s="155"/>
    </row>
    <row r="339" spans="1:15" ht="45" x14ac:dyDescent="0.2">
      <c r="A339" s="155"/>
      <c r="B339" s="156"/>
      <c r="C339" s="156"/>
      <c r="D339" s="4" t="s">
        <v>59</v>
      </c>
      <c r="E339" s="4" t="s">
        <v>60</v>
      </c>
      <c r="F339" s="4" t="s">
        <v>61</v>
      </c>
      <c r="G339" s="4" t="s">
        <v>9</v>
      </c>
      <c r="H339" s="4" t="s">
        <v>59</v>
      </c>
      <c r="I339" s="4" t="s">
        <v>60</v>
      </c>
      <c r="J339" s="4" t="s">
        <v>61</v>
      </c>
      <c r="K339" s="4" t="s">
        <v>9</v>
      </c>
      <c r="L339" s="4" t="s">
        <v>59</v>
      </c>
      <c r="M339" s="4" t="s">
        <v>60</v>
      </c>
      <c r="N339" s="4" t="s">
        <v>61</v>
      </c>
      <c r="O339" s="21" t="s">
        <v>9</v>
      </c>
    </row>
    <row r="340" spans="1:15" ht="15" x14ac:dyDescent="0.2">
      <c r="A340" s="6">
        <v>1</v>
      </c>
      <c r="B340" s="143" t="s">
        <v>86</v>
      </c>
      <c r="C340" s="144"/>
      <c r="D340" s="6"/>
      <c r="E340" s="6"/>
      <c r="F340" s="6">
        <v>1</v>
      </c>
      <c r="G340" s="7">
        <f>25900+100</f>
        <v>26000</v>
      </c>
      <c r="H340" s="6"/>
      <c r="I340" s="6"/>
      <c r="J340" s="6">
        <v>1</v>
      </c>
      <c r="K340" s="7">
        <v>25900</v>
      </c>
      <c r="L340" s="6"/>
      <c r="M340" s="6"/>
      <c r="N340" s="6">
        <v>1</v>
      </c>
      <c r="O340" s="7">
        <v>25900</v>
      </c>
    </row>
    <row r="341" spans="1:15" ht="15" x14ac:dyDescent="0.2">
      <c r="A341" s="6">
        <v>2</v>
      </c>
      <c r="B341" s="143" t="s">
        <v>87</v>
      </c>
      <c r="C341" s="144"/>
      <c r="D341" s="6"/>
      <c r="E341" s="6"/>
      <c r="F341" s="6">
        <v>4</v>
      </c>
      <c r="G341" s="7">
        <v>7000</v>
      </c>
      <c r="H341" s="6"/>
      <c r="I341" s="6"/>
      <c r="J341" s="6">
        <v>4</v>
      </c>
      <c r="K341" s="7">
        <v>7000</v>
      </c>
      <c r="L341" s="6"/>
      <c r="M341" s="6"/>
      <c r="N341" s="6">
        <v>4</v>
      </c>
      <c r="O341" s="7">
        <v>7000</v>
      </c>
    </row>
    <row r="342" spans="1:15" ht="15" x14ac:dyDescent="0.2">
      <c r="A342" s="6"/>
      <c r="B342" s="143" t="s">
        <v>64</v>
      </c>
      <c r="C342" s="144"/>
      <c r="D342" s="6"/>
      <c r="E342" s="6"/>
      <c r="F342" s="6"/>
      <c r="G342" s="7">
        <f>G340+G341</f>
        <v>33000</v>
      </c>
      <c r="H342" s="6"/>
      <c r="I342" s="6"/>
      <c r="J342" s="6"/>
      <c r="K342" s="7">
        <v>33000</v>
      </c>
      <c r="L342" s="6"/>
      <c r="M342" s="6"/>
      <c r="N342" s="6"/>
      <c r="O342" s="7">
        <v>33000</v>
      </c>
    </row>
    <row r="343" spans="1:15" ht="15" x14ac:dyDescent="0.2">
      <c r="A343" s="10"/>
      <c r="B343" s="11"/>
      <c r="C343" s="11"/>
      <c r="D343" s="10"/>
      <c r="E343" s="10"/>
      <c r="F343" s="10"/>
      <c r="G343" s="13"/>
      <c r="H343" s="10"/>
      <c r="I343" s="10"/>
      <c r="J343" s="10"/>
      <c r="K343" s="13"/>
      <c r="L343" s="10"/>
      <c r="M343" s="10"/>
      <c r="N343" s="10"/>
      <c r="O343" s="13"/>
    </row>
    <row r="344" spans="1:15" ht="15" x14ac:dyDescent="0.2">
      <c r="A344" s="183" t="s">
        <v>230</v>
      </c>
      <c r="B344" s="183"/>
      <c r="C344" s="183"/>
      <c r="D344" s="183"/>
      <c r="E344" s="183"/>
      <c r="F344" s="183"/>
      <c r="G344" s="183"/>
      <c r="H344" s="183"/>
      <c r="I344" s="183"/>
      <c r="J344" s="183"/>
      <c r="K344" s="183"/>
      <c r="L344" s="183"/>
      <c r="M344" s="183"/>
      <c r="N344" s="183"/>
      <c r="O344" s="183"/>
    </row>
    <row r="345" spans="1:15" ht="15" x14ac:dyDescent="0.2">
      <c r="A345" s="1" t="s">
        <v>13</v>
      </c>
      <c r="D345" s="2">
        <v>8</v>
      </c>
      <c r="E345" s="2"/>
      <c r="F345" s="2"/>
    </row>
    <row r="346" spans="1:15" ht="15" x14ac:dyDescent="0.2">
      <c r="A346" s="1" t="s">
        <v>2</v>
      </c>
      <c r="C346" s="2">
        <v>50400</v>
      </c>
      <c r="D346" s="2"/>
      <c r="E346" s="2"/>
      <c r="F346" s="2"/>
    </row>
    <row r="347" spans="1:15" ht="15" x14ac:dyDescent="0.2">
      <c r="A347" s="1" t="s">
        <v>3</v>
      </c>
      <c r="C347" s="3" t="s">
        <v>69</v>
      </c>
      <c r="D347" s="3"/>
      <c r="E347" s="3"/>
      <c r="F347" s="3"/>
    </row>
    <row r="348" spans="1:15" ht="15" x14ac:dyDescent="0.2"/>
    <row r="349" spans="1:15" ht="15" x14ac:dyDescent="0.2">
      <c r="A349" s="155" t="s">
        <v>4</v>
      </c>
      <c r="B349" s="156" t="s">
        <v>52</v>
      </c>
      <c r="C349" s="156"/>
      <c r="D349" s="155" t="s">
        <v>245</v>
      </c>
      <c r="E349" s="155"/>
      <c r="F349" s="155"/>
      <c r="G349" s="155"/>
      <c r="H349" s="155" t="s">
        <v>246</v>
      </c>
      <c r="I349" s="155"/>
      <c r="J349" s="155"/>
      <c r="K349" s="155"/>
      <c r="L349" s="155" t="s">
        <v>247</v>
      </c>
      <c r="M349" s="155"/>
      <c r="N349" s="155"/>
      <c r="O349" s="155"/>
    </row>
    <row r="350" spans="1:15" ht="45" x14ac:dyDescent="0.2">
      <c r="A350" s="155"/>
      <c r="B350" s="156"/>
      <c r="C350" s="156"/>
      <c r="D350" s="4" t="s">
        <v>59</v>
      </c>
      <c r="E350" s="4" t="s">
        <v>60</v>
      </c>
      <c r="F350" s="4" t="s">
        <v>61</v>
      </c>
      <c r="G350" s="4" t="s">
        <v>9</v>
      </c>
      <c r="H350" s="4" t="s">
        <v>59</v>
      </c>
      <c r="I350" s="4" t="s">
        <v>60</v>
      </c>
      <c r="J350" s="4" t="s">
        <v>61</v>
      </c>
      <c r="K350" s="4" t="s">
        <v>9</v>
      </c>
      <c r="L350" s="4" t="s">
        <v>59</v>
      </c>
      <c r="M350" s="4" t="s">
        <v>60</v>
      </c>
      <c r="N350" s="4" t="s">
        <v>61</v>
      </c>
      <c r="O350" s="21" t="s">
        <v>9</v>
      </c>
    </row>
    <row r="351" spans="1:15" ht="15" x14ac:dyDescent="0.2">
      <c r="A351" s="6">
        <v>1</v>
      </c>
      <c r="B351" s="143" t="s">
        <v>208</v>
      </c>
      <c r="C351" s="144"/>
      <c r="D351" s="6"/>
      <c r="E351" s="6"/>
      <c r="F351" s="6">
        <v>1</v>
      </c>
      <c r="G351" s="7">
        <v>20000</v>
      </c>
      <c r="H351" s="6"/>
      <c r="I351" s="6"/>
      <c r="J351" s="6">
        <v>1</v>
      </c>
      <c r="K351" s="7">
        <v>20000</v>
      </c>
      <c r="L351" s="6"/>
      <c r="M351" s="6"/>
      <c r="N351" s="6">
        <v>1</v>
      </c>
      <c r="O351" s="7">
        <v>20000</v>
      </c>
    </row>
    <row r="352" spans="1:15" ht="15" x14ac:dyDescent="0.2">
      <c r="A352" s="6"/>
      <c r="B352" s="143" t="s">
        <v>64</v>
      </c>
      <c r="C352" s="144"/>
      <c r="D352" s="6"/>
      <c r="E352" s="6"/>
      <c r="F352" s="6"/>
      <c r="G352" s="7">
        <f>G351</f>
        <v>20000</v>
      </c>
      <c r="H352" s="6"/>
      <c r="I352" s="6"/>
      <c r="J352" s="6"/>
      <c r="K352" s="7">
        <v>20000</v>
      </c>
      <c r="L352" s="6"/>
      <c r="M352" s="6"/>
      <c r="N352" s="6"/>
      <c r="O352" s="7">
        <v>20000</v>
      </c>
    </row>
    <row r="353" spans="1:15" ht="15" x14ac:dyDescent="0.2">
      <c r="A353" s="10"/>
      <c r="B353" s="11"/>
      <c r="C353" s="11"/>
      <c r="D353" s="10"/>
      <c r="E353" s="10"/>
      <c r="F353" s="10"/>
      <c r="G353" s="13"/>
      <c r="H353" s="10"/>
      <c r="I353" s="10"/>
      <c r="J353" s="10"/>
      <c r="K353" s="13"/>
      <c r="L353" s="10"/>
      <c r="M353" s="10"/>
      <c r="N353" s="10"/>
      <c r="O353" s="13"/>
    </row>
    <row r="354" spans="1:15" ht="15" x14ac:dyDescent="0.2">
      <c r="A354" s="183" t="s">
        <v>231</v>
      </c>
      <c r="B354" s="183"/>
      <c r="C354" s="183"/>
      <c r="D354" s="183"/>
      <c r="E354" s="183"/>
      <c r="F354" s="183"/>
      <c r="G354" s="183"/>
      <c r="H354" s="183"/>
      <c r="I354" s="183"/>
      <c r="J354" s="183"/>
      <c r="K354" s="183"/>
      <c r="L354" s="183"/>
      <c r="M354" s="183"/>
      <c r="N354" s="183"/>
      <c r="O354" s="183"/>
    </row>
    <row r="355" spans="1:15" ht="15" x14ac:dyDescent="0.2">
      <c r="A355" s="1" t="s">
        <v>13</v>
      </c>
      <c r="D355" s="2">
        <v>8</v>
      </c>
      <c r="E355" s="2"/>
      <c r="F355" s="2"/>
    </row>
    <row r="356" spans="1:15" ht="15" x14ac:dyDescent="0.2">
      <c r="A356" s="1" t="s">
        <v>2</v>
      </c>
      <c r="C356" s="2">
        <v>50400</v>
      </c>
      <c r="D356" s="2"/>
      <c r="E356" s="2"/>
      <c r="F356" s="2"/>
    </row>
    <row r="357" spans="1:15" ht="15" x14ac:dyDescent="0.2">
      <c r="A357" s="1" t="s">
        <v>3</v>
      </c>
      <c r="C357" s="3" t="s">
        <v>69</v>
      </c>
      <c r="D357" s="3"/>
      <c r="E357" s="3"/>
      <c r="F357" s="3"/>
    </row>
    <row r="358" spans="1:15" ht="15" x14ac:dyDescent="0.2"/>
    <row r="359" spans="1:15" ht="15" x14ac:dyDescent="0.2">
      <c r="A359" s="155" t="s">
        <v>4</v>
      </c>
      <c r="B359" s="156" t="s">
        <v>52</v>
      </c>
      <c r="C359" s="156"/>
      <c r="D359" s="155" t="s">
        <v>245</v>
      </c>
      <c r="E359" s="155"/>
      <c r="F359" s="155"/>
      <c r="G359" s="155"/>
      <c r="H359" s="155" t="s">
        <v>246</v>
      </c>
      <c r="I359" s="155"/>
      <c r="J359" s="155"/>
      <c r="K359" s="155"/>
      <c r="L359" s="155" t="s">
        <v>247</v>
      </c>
      <c r="M359" s="155"/>
      <c r="N359" s="155"/>
      <c r="O359" s="155"/>
    </row>
    <row r="360" spans="1:15" ht="45" x14ac:dyDescent="0.2">
      <c r="A360" s="155"/>
      <c r="B360" s="156"/>
      <c r="C360" s="156"/>
      <c r="D360" s="4" t="s">
        <v>59</v>
      </c>
      <c r="E360" s="4" t="s">
        <v>60</v>
      </c>
      <c r="F360" s="4" t="s">
        <v>61</v>
      </c>
      <c r="G360" s="4" t="s">
        <v>9</v>
      </c>
      <c r="H360" s="4" t="s">
        <v>59</v>
      </c>
      <c r="I360" s="4" t="s">
        <v>60</v>
      </c>
      <c r="J360" s="4" t="s">
        <v>61</v>
      </c>
      <c r="K360" s="4" t="s">
        <v>9</v>
      </c>
      <c r="L360" s="4" t="s">
        <v>59</v>
      </c>
      <c r="M360" s="4" t="s">
        <v>60</v>
      </c>
      <c r="N360" s="4" t="s">
        <v>61</v>
      </c>
      <c r="O360" s="21" t="s">
        <v>9</v>
      </c>
    </row>
    <row r="361" spans="1:15" ht="15" x14ac:dyDescent="0.2">
      <c r="A361" s="6">
        <v>1</v>
      </c>
      <c r="B361" s="143" t="s">
        <v>205</v>
      </c>
      <c r="C361" s="144"/>
      <c r="D361" s="6"/>
      <c r="E361" s="6"/>
      <c r="F361" s="6">
        <v>11</v>
      </c>
      <c r="G361" s="7">
        <f>149996.4+340.4</f>
        <v>150336.79999999999</v>
      </c>
      <c r="H361" s="6"/>
      <c r="I361" s="6"/>
      <c r="J361" s="6">
        <v>11</v>
      </c>
      <c r="K361" s="7">
        <f>149996.4+340.4</f>
        <v>150336.79999999999</v>
      </c>
      <c r="L361" s="6"/>
      <c r="M361" s="6"/>
      <c r="N361" s="6">
        <v>11</v>
      </c>
      <c r="O361" s="7">
        <f>149996.4+340.4</f>
        <v>150336.79999999999</v>
      </c>
    </row>
    <row r="362" spans="1:15" ht="15" x14ac:dyDescent="0.2">
      <c r="A362" s="6"/>
      <c r="B362" s="143" t="s">
        <v>206</v>
      </c>
      <c r="C362" s="144"/>
      <c r="D362" s="6"/>
      <c r="E362" s="6"/>
      <c r="F362" s="6">
        <v>11</v>
      </c>
      <c r="G362" s="7">
        <v>72821.64</v>
      </c>
      <c r="H362" s="6"/>
      <c r="I362" s="6"/>
      <c r="J362" s="6">
        <v>11</v>
      </c>
      <c r="K362" s="7">
        <v>72821.64</v>
      </c>
      <c r="L362" s="6"/>
      <c r="M362" s="6"/>
      <c r="N362" s="6">
        <v>11</v>
      </c>
      <c r="O362" s="7">
        <v>72821.64</v>
      </c>
    </row>
    <row r="363" spans="1:15" ht="15" x14ac:dyDescent="0.2">
      <c r="A363" s="6"/>
      <c r="B363" s="143" t="s">
        <v>207</v>
      </c>
      <c r="C363" s="144"/>
      <c r="D363" s="6"/>
      <c r="E363" s="6"/>
      <c r="F363" s="6">
        <v>11</v>
      </c>
      <c r="G363" s="7">
        <v>75841.56</v>
      </c>
      <c r="H363" s="6"/>
      <c r="I363" s="6"/>
      <c r="J363" s="6">
        <v>11</v>
      </c>
      <c r="K363" s="7">
        <v>75841.56</v>
      </c>
      <c r="L363" s="6"/>
      <c r="M363" s="6"/>
      <c r="N363" s="6">
        <v>11</v>
      </c>
      <c r="O363" s="7">
        <v>75841.56</v>
      </c>
    </row>
    <row r="364" spans="1:15" ht="15" x14ac:dyDescent="0.2">
      <c r="A364" s="6"/>
      <c r="B364" s="143" t="s">
        <v>64</v>
      </c>
      <c r="C364" s="144"/>
      <c r="D364" s="6"/>
      <c r="E364" s="6"/>
      <c r="F364" s="6"/>
      <c r="G364" s="7">
        <f>G361+G362+G363</f>
        <v>299000</v>
      </c>
      <c r="H364" s="6"/>
      <c r="I364" s="6"/>
      <c r="J364" s="6"/>
      <c r="K364" s="7">
        <f>K361+K362+K363</f>
        <v>299000</v>
      </c>
      <c r="L364" s="6"/>
      <c r="M364" s="6"/>
      <c r="N364" s="6"/>
      <c r="O364" s="7">
        <f>O361+O362+O363</f>
        <v>299000</v>
      </c>
    </row>
    <row r="365" spans="1:15" ht="15" x14ac:dyDescent="0.2">
      <c r="A365" s="10"/>
      <c r="B365" s="11"/>
      <c r="C365" s="11"/>
      <c r="D365" s="10"/>
      <c r="E365" s="10"/>
      <c r="F365" s="10"/>
      <c r="G365" s="13"/>
      <c r="H365" s="10"/>
      <c r="I365" s="10"/>
      <c r="J365" s="10"/>
      <c r="K365" s="13"/>
      <c r="L365" s="10"/>
      <c r="M365" s="10"/>
      <c r="N365" s="10"/>
      <c r="O365" s="13"/>
    </row>
    <row r="366" spans="1:15" ht="15" x14ac:dyDescent="0.2">
      <c r="A366" s="183" t="s">
        <v>232</v>
      </c>
      <c r="B366" s="183"/>
      <c r="C366" s="183"/>
      <c r="D366" s="183"/>
      <c r="E366" s="183"/>
      <c r="F366" s="183"/>
      <c r="G366" s="183"/>
      <c r="H366" s="183"/>
      <c r="I366" s="183"/>
      <c r="J366" s="183"/>
      <c r="K366" s="183"/>
      <c r="L366" s="183"/>
      <c r="M366" s="183"/>
      <c r="N366" s="183"/>
      <c r="O366" s="183"/>
    </row>
    <row r="367" spans="1:15" ht="15" x14ac:dyDescent="0.2">
      <c r="A367" s="1" t="s">
        <v>13</v>
      </c>
      <c r="D367" s="2">
        <v>8</v>
      </c>
      <c r="E367" s="2"/>
      <c r="F367" s="2"/>
    </row>
    <row r="368" spans="1:15" ht="15" x14ac:dyDescent="0.2">
      <c r="A368" s="1" t="s">
        <v>2</v>
      </c>
      <c r="C368" s="2">
        <v>50400</v>
      </c>
      <c r="D368" s="2"/>
      <c r="E368" s="2"/>
      <c r="F368" s="2"/>
    </row>
    <row r="369" spans="1:15" ht="15" x14ac:dyDescent="0.2">
      <c r="A369" s="1" t="s">
        <v>3</v>
      </c>
      <c r="C369" s="3" t="s">
        <v>69</v>
      </c>
      <c r="D369" s="3"/>
      <c r="E369" s="3"/>
      <c r="F369" s="3"/>
    </row>
    <row r="370" spans="1:15" ht="15" x14ac:dyDescent="0.2"/>
    <row r="371" spans="1:15" ht="15" x14ac:dyDescent="0.2">
      <c r="A371" s="155" t="s">
        <v>4</v>
      </c>
      <c r="B371" s="156" t="s">
        <v>52</v>
      </c>
      <c r="C371" s="156"/>
      <c r="D371" s="155" t="s">
        <v>245</v>
      </c>
      <c r="E371" s="155"/>
      <c r="F371" s="155"/>
      <c r="G371" s="155"/>
      <c r="H371" s="155" t="s">
        <v>246</v>
      </c>
      <c r="I371" s="155"/>
      <c r="J371" s="155"/>
      <c r="K371" s="155"/>
      <c r="L371" s="155" t="s">
        <v>247</v>
      </c>
      <c r="M371" s="155"/>
      <c r="N371" s="155"/>
      <c r="O371" s="155"/>
    </row>
    <row r="372" spans="1:15" ht="45" x14ac:dyDescent="0.2">
      <c r="A372" s="155"/>
      <c r="B372" s="156"/>
      <c r="C372" s="156"/>
      <c r="D372" s="4" t="s">
        <v>59</v>
      </c>
      <c r="E372" s="4" t="s">
        <v>60</v>
      </c>
      <c r="F372" s="4" t="s">
        <v>61</v>
      </c>
      <c r="G372" s="4" t="s">
        <v>9</v>
      </c>
      <c r="H372" s="4" t="s">
        <v>59</v>
      </c>
      <c r="I372" s="4" t="s">
        <v>60</v>
      </c>
      <c r="J372" s="4" t="s">
        <v>61</v>
      </c>
      <c r="K372" s="4" t="s">
        <v>9</v>
      </c>
      <c r="L372" s="4" t="s">
        <v>59</v>
      </c>
      <c r="M372" s="4" t="s">
        <v>60</v>
      </c>
      <c r="N372" s="4" t="s">
        <v>61</v>
      </c>
      <c r="O372" s="21" t="s">
        <v>9</v>
      </c>
    </row>
    <row r="373" spans="1:15" ht="15" x14ac:dyDescent="0.2">
      <c r="A373" s="6">
        <v>1</v>
      </c>
      <c r="B373" s="143" t="s">
        <v>96</v>
      </c>
      <c r="C373" s="144"/>
      <c r="D373" s="6"/>
      <c r="E373" s="6"/>
      <c r="F373" s="6">
        <v>2</v>
      </c>
      <c r="G373" s="9">
        <v>90000</v>
      </c>
      <c r="H373" s="6"/>
      <c r="I373" s="6"/>
      <c r="J373" s="6">
        <v>2</v>
      </c>
      <c r="K373" s="9">
        <v>90000</v>
      </c>
      <c r="L373" s="6"/>
      <c r="M373" s="6"/>
      <c r="N373" s="6">
        <v>2</v>
      </c>
      <c r="O373" s="9">
        <v>90000</v>
      </c>
    </row>
    <row r="374" spans="1:15" ht="15" x14ac:dyDescent="0.2">
      <c r="A374" s="6"/>
      <c r="B374" s="143" t="s">
        <v>93</v>
      </c>
      <c r="C374" s="144"/>
      <c r="D374" s="6"/>
      <c r="E374" s="6"/>
      <c r="F374" s="6">
        <v>2</v>
      </c>
      <c r="G374" s="7">
        <v>20000</v>
      </c>
      <c r="H374" s="6"/>
      <c r="I374" s="6"/>
      <c r="J374" s="6">
        <v>2</v>
      </c>
      <c r="K374" s="7">
        <v>20000</v>
      </c>
      <c r="L374" s="6"/>
      <c r="M374" s="6"/>
      <c r="N374" s="6">
        <v>2</v>
      </c>
      <c r="O374" s="7">
        <v>20000</v>
      </c>
    </row>
    <row r="375" spans="1:15" ht="15" x14ac:dyDescent="0.2">
      <c r="A375" s="6"/>
      <c r="B375" s="143" t="s">
        <v>64</v>
      </c>
      <c r="C375" s="144"/>
      <c r="D375" s="6"/>
      <c r="E375" s="6"/>
      <c r="F375" s="6"/>
      <c r="G375" s="7">
        <f>G373+G374</f>
        <v>110000</v>
      </c>
      <c r="H375" s="6"/>
      <c r="I375" s="6"/>
      <c r="J375" s="6"/>
      <c r="K375" s="7">
        <f>K373+K374</f>
        <v>110000</v>
      </c>
      <c r="L375" s="6"/>
      <c r="M375" s="6"/>
      <c r="N375" s="6"/>
      <c r="O375" s="7">
        <f>O373+O374</f>
        <v>110000</v>
      </c>
    </row>
    <row r="376" spans="1:15" ht="15" x14ac:dyDescent="0.2">
      <c r="A376" s="10"/>
      <c r="B376" s="11"/>
      <c r="C376" s="11"/>
      <c r="D376" s="10"/>
      <c r="E376" s="10"/>
      <c r="F376" s="10"/>
      <c r="G376" s="13"/>
      <c r="H376" s="10"/>
      <c r="I376" s="10"/>
      <c r="J376" s="10"/>
      <c r="K376" s="13"/>
      <c r="L376" s="10"/>
      <c r="M376" s="10"/>
      <c r="N376" s="10"/>
      <c r="O376" s="13"/>
    </row>
    <row r="377" spans="1:15" ht="15" x14ac:dyDescent="0.2">
      <c r="A377" s="183" t="s">
        <v>233</v>
      </c>
      <c r="B377" s="183"/>
      <c r="C377" s="183"/>
      <c r="D377" s="183"/>
      <c r="E377" s="183"/>
      <c r="F377" s="183"/>
      <c r="G377" s="183"/>
      <c r="H377" s="183"/>
      <c r="I377" s="183"/>
      <c r="J377" s="183"/>
      <c r="K377" s="183"/>
      <c r="L377" s="183"/>
      <c r="M377" s="183"/>
      <c r="N377" s="183"/>
      <c r="O377" s="183"/>
    </row>
    <row r="378" spans="1:15" ht="15" x14ac:dyDescent="0.2">
      <c r="A378" s="1" t="s">
        <v>13</v>
      </c>
      <c r="D378" s="2">
        <v>8</v>
      </c>
      <c r="E378" s="2"/>
      <c r="F378" s="2"/>
    </row>
    <row r="379" spans="1:15" ht="15" x14ac:dyDescent="0.2">
      <c r="A379" s="1" t="s">
        <v>2</v>
      </c>
      <c r="C379" s="2">
        <v>50400</v>
      </c>
      <c r="D379" s="2"/>
      <c r="E379" s="2"/>
      <c r="F379" s="2"/>
    </row>
    <row r="380" spans="1:15" ht="15" x14ac:dyDescent="0.2">
      <c r="A380" s="1" t="s">
        <v>3</v>
      </c>
      <c r="C380" s="3" t="s">
        <v>69</v>
      </c>
      <c r="D380" s="3"/>
      <c r="E380" s="3"/>
      <c r="F380" s="3"/>
    </row>
    <row r="381" spans="1:15" ht="15" x14ac:dyDescent="0.2"/>
    <row r="382" spans="1:15" ht="15" x14ac:dyDescent="0.2">
      <c r="A382" s="155" t="s">
        <v>4</v>
      </c>
      <c r="B382" s="156" t="s">
        <v>52</v>
      </c>
      <c r="C382" s="156"/>
      <c r="D382" s="155" t="s">
        <v>245</v>
      </c>
      <c r="E382" s="155"/>
      <c r="F382" s="155"/>
      <c r="G382" s="155"/>
      <c r="H382" s="155" t="s">
        <v>245</v>
      </c>
      <c r="I382" s="155"/>
      <c r="J382" s="155"/>
      <c r="K382" s="155"/>
      <c r="L382" s="155" t="s">
        <v>245</v>
      </c>
      <c r="M382" s="155"/>
      <c r="N382" s="155"/>
      <c r="O382" s="155"/>
    </row>
    <row r="383" spans="1:15" ht="45" x14ac:dyDescent="0.2">
      <c r="A383" s="155"/>
      <c r="B383" s="156"/>
      <c r="C383" s="156"/>
      <c r="D383" s="4" t="s">
        <v>59</v>
      </c>
      <c r="E383" s="4" t="s">
        <v>60</v>
      </c>
      <c r="F383" s="4" t="s">
        <v>61</v>
      </c>
      <c r="G383" s="4" t="s">
        <v>9</v>
      </c>
      <c r="H383" s="46" t="s">
        <v>59</v>
      </c>
      <c r="I383" s="46" t="s">
        <v>60</v>
      </c>
      <c r="J383" s="46" t="s">
        <v>61</v>
      </c>
      <c r="K383" s="46" t="s">
        <v>9</v>
      </c>
      <c r="L383" s="46" t="s">
        <v>59</v>
      </c>
      <c r="M383" s="46" t="s">
        <v>60</v>
      </c>
      <c r="N383" s="46" t="s">
        <v>61</v>
      </c>
      <c r="O383" s="46" t="s">
        <v>9</v>
      </c>
    </row>
    <row r="384" spans="1:15" ht="15" x14ac:dyDescent="0.2">
      <c r="A384" s="37">
        <v>1</v>
      </c>
      <c r="B384" s="143" t="s">
        <v>97</v>
      </c>
      <c r="C384" s="144"/>
      <c r="D384" s="6"/>
      <c r="E384" s="6"/>
      <c r="F384" s="6">
        <v>12</v>
      </c>
      <c r="G384" s="7">
        <v>126000</v>
      </c>
      <c r="H384" s="6"/>
      <c r="I384" s="6"/>
      <c r="J384" s="6">
        <v>12</v>
      </c>
      <c r="K384" s="7">
        <v>126000</v>
      </c>
      <c r="L384" s="6"/>
      <c r="M384" s="6"/>
      <c r="N384" s="6">
        <v>12</v>
      </c>
      <c r="O384" s="7">
        <v>126000</v>
      </c>
    </row>
    <row r="385" spans="1:15" ht="15" x14ac:dyDescent="0.2">
      <c r="A385" s="37">
        <v>2</v>
      </c>
      <c r="B385" s="143" t="s">
        <v>98</v>
      </c>
      <c r="C385" s="144"/>
      <c r="D385" s="6"/>
      <c r="E385" s="6"/>
      <c r="F385" s="6">
        <v>12</v>
      </c>
      <c r="G385" s="7">
        <v>143170.32</v>
      </c>
      <c r="H385" s="6"/>
      <c r="I385" s="6"/>
      <c r="J385" s="6">
        <v>12</v>
      </c>
      <c r="K385" s="7">
        <v>143170.32</v>
      </c>
      <c r="L385" s="6"/>
      <c r="M385" s="6"/>
      <c r="N385" s="6">
        <v>12</v>
      </c>
      <c r="O385" s="7">
        <v>143170.32</v>
      </c>
    </row>
    <row r="386" spans="1:15" ht="15" x14ac:dyDescent="0.2">
      <c r="A386" s="37">
        <v>3</v>
      </c>
      <c r="B386" s="143" t="s">
        <v>88</v>
      </c>
      <c r="C386" s="144"/>
      <c r="D386" s="6"/>
      <c r="E386" s="6"/>
      <c r="F386" s="6">
        <v>2</v>
      </c>
      <c r="G386" s="7">
        <v>75000</v>
      </c>
      <c r="H386" s="6"/>
      <c r="I386" s="6"/>
      <c r="J386" s="6">
        <v>2</v>
      </c>
      <c r="K386" s="7">
        <v>75000</v>
      </c>
      <c r="L386" s="6"/>
      <c r="M386" s="6"/>
      <c r="N386" s="6">
        <v>2</v>
      </c>
      <c r="O386" s="7">
        <v>75000</v>
      </c>
    </row>
    <row r="387" spans="1:15" ht="15" x14ac:dyDescent="0.2">
      <c r="A387" s="37">
        <v>4</v>
      </c>
      <c r="B387" s="143" t="s">
        <v>89</v>
      </c>
      <c r="C387" s="144"/>
      <c r="D387" s="6"/>
      <c r="E387" s="6"/>
      <c r="F387" s="6">
        <v>4</v>
      </c>
      <c r="G387" s="7">
        <v>40000</v>
      </c>
      <c r="H387" s="6"/>
      <c r="I387" s="6"/>
      <c r="J387" s="6">
        <v>4</v>
      </c>
      <c r="K387" s="7">
        <v>40000</v>
      </c>
      <c r="L387" s="6"/>
      <c r="M387" s="6"/>
      <c r="N387" s="6">
        <v>4</v>
      </c>
      <c r="O387" s="7">
        <v>40000</v>
      </c>
    </row>
    <row r="388" spans="1:15" ht="15" x14ac:dyDescent="0.2">
      <c r="A388" s="37">
        <v>5</v>
      </c>
      <c r="B388" s="143" t="s">
        <v>90</v>
      </c>
      <c r="C388" s="144"/>
      <c r="D388" s="6"/>
      <c r="E388" s="6"/>
      <c r="F388" s="6">
        <v>12</v>
      </c>
      <c r="G388" s="7">
        <v>75600</v>
      </c>
      <c r="H388" s="6"/>
      <c r="I388" s="6"/>
      <c r="J388" s="6">
        <v>12</v>
      </c>
      <c r="K388" s="7">
        <v>75600</v>
      </c>
      <c r="L388" s="6"/>
      <c r="M388" s="6"/>
      <c r="N388" s="6">
        <v>12</v>
      </c>
      <c r="O388" s="7">
        <v>75600</v>
      </c>
    </row>
    <row r="389" spans="1:15" ht="15" x14ac:dyDescent="0.2">
      <c r="A389" s="37">
        <v>6</v>
      </c>
      <c r="B389" s="143" t="s">
        <v>99</v>
      </c>
      <c r="C389" s="144"/>
      <c r="D389" s="6"/>
      <c r="E389" s="6"/>
      <c r="F389" s="6">
        <v>1</v>
      </c>
      <c r="G389" s="7">
        <v>129201</v>
      </c>
      <c r="H389" s="6"/>
      <c r="I389" s="6"/>
      <c r="J389" s="6">
        <v>1</v>
      </c>
      <c r="K389" s="7">
        <v>129201</v>
      </c>
      <c r="L389" s="6"/>
      <c r="M389" s="6"/>
      <c r="N389" s="6">
        <v>1</v>
      </c>
      <c r="O389" s="7">
        <v>129201</v>
      </c>
    </row>
    <row r="390" spans="1:15" ht="15" x14ac:dyDescent="0.2">
      <c r="A390" s="37">
        <v>7</v>
      </c>
      <c r="B390" s="143" t="s">
        <v>91</v>
      </c>
      <c r="C390" s="144"/>
      <c r="D390" s="6"/>
      <c r="E390" s="6"/>
      <c r="F390" s="6">
        <v>12</v>
      </c>
      <c r="G390" s="7">
        <v>66000</v>
      </c>
      <c r="H390" s="6"/>
      <c r="I390" s="6"/>
      <c r="J390" s="6">
        <v>12</v>
      </c>
      <c r="K390" s="7">
        <v>66000</v>
      </c>
      <c r="L390" s="6"/>
      <c r="M390" s="6"/>
      <c r="N390" s="6">
        <v>12</v>
      </c>
      <c r="O390" s="7">
        <v>66000</v>
      </c>
    </row>
    <row r="391" spans="1:15" ht="15" x14ac:dyDescent="0.2">
      <c r="A391" s="37">
        <v>8</v>
      </c>
      <c r="B391" s="143" t="s">
        <v>92</v>
      </c>
      <c r="C391" s="144"/>
      <c r="D391" s="6"/>
      <c r="E391" s="6"/>
      <c r="F391" s="6">
        <v>12</v>
      </c>
      <c r="G391" s="7">
        <v>151200</v>
      </c>
      <c r="H391" s="6"/>
      <c r="I391" s="6"/>
      <c r="J391" s="6">
        <v>12</v>
      </c>
      <c r="K391" s="7">
        <v>151200</v>
      </c>
      <c r="L391" s="6"/>
      <c r="M391" s="6"/>
      <c r="N391" s="6">
        <v>12</v>
      </c>
      <c r="O391" s="7">
        <v>151200</v>
      </c>
    </row>
    <row r="392" spans="1:15" ht="15" x14ac:dyDescent="0.2">
      <c r="A392" s="37">
        <v>9</v>
      </c>
      <c r="B392" s="143" t="s">
        <v>100</v>
      </c>
      <c r="C392" s="144"/>
      <c r="D392" s="6"/>
      <c r="E392" s="6"/>
      <c r="F392" s="6">
        <v>1</v>
      </c>
      <c r="G392" s="7">
        <v>10000</v>
      </c>
      <c r="H392" s="6"/>
      <c r="I392" s="6"/>
      <c r="J392" s="6">
        <v>1</v>
      </c>
      <c r="K392" s="7">
        <v>10000</v>
      </c>
      <c r="L392" s="6"/>
      <c r="M392" s="6"/>
      <c r="N392" s="6">
        <v>1</v>
      </c>
      <c r="O392" s="7">
        <v>10000</v>
      </c>
    </row>
    <row r="393" spans="1:15" ht="15" x14ac:dyDescent="0.2">
      <c r="A393" s="37">
        <v>10</v>
      </c>
      <c r="B393" s="143" t="s">
        <v>94</v>
      </c>
      <c r="C393" s="144"/>
      <c r="D393" s="6"/>
      <c r="E393" s="6"/>
      <c r="F393" s="6">
        <v>12</v>
      </c>
      <c r="G393" s="7">
        <v>32400</v>
      </c>
      <c r="H393" s="6"/>
      <c r="I393" s="6"/>
      <c r="J393" s="6">
        <v>12</v>
      </c>
      <c r="K393" s="7">
        <v>32400</v>
      </c>
      <c r="L393" s="6"/>
      <c r="M393" s="6"/>
      <c r="N393" s="6">
        <v>12</v>
      </c>
      <c r="O393" s="7">
        <v>32400</v>
      </c>
    </row>
    <row r="394" spans="1:15" ht="15" x14ac:dyDescent="0.2">
      <c r="A394" s="37">
        <v>11</v>
      </c>
      <c r="B394" s="143" t="s">
        <v>95</v>
      </c>
      <c r="C394" s="144"/>
      <c r="D394" s="6"/>
      <c r="E394" s="6"/>
      <c r="F394" s="6">
        <v>2</v>
      </c>
      <c r="G394" s="7">
        <v>80000</v>
      </c>
      <c r="H394" s="6"/>
      <c r="I394" s="6"/>
      <c r="J394" s="6">
        <v>2</v>
      </c>
      <c r="K394" s="7">
        <v>80000</v>
      </c>
      <c r="L394" s="6"/>
      <c r="M394" s="6"/>
      <c r="N394" s="6">
        <v>2</v>
      </c>
      <c r="O394" s="7">
        <v>80000</v>
      </c>
    </row>
    <row r="395" spans="1:15" ht="15" x14ac:dyDescent="0.2">
      <c r="A395" s="37">
        <v>12</v>
      </c>
      <c r="B395" s="143" t="s">
        <v>209</v>
      </c>
      <c r="C395" s="144"/>
      <c r="D395" s="6"/>
      <c r="E395" s="6"/>
      <c r="F395" s="6">
        <v>1</v>
      </c>
      <c r="G395" s="7">
        <v>40000</v>
      </c>
      <c r="H395" s="6"/>
      <c r="I395" s="6"/>
      <c r="J395" s="6">
        <v>1</v>
      </c>
      <c r="K395" s="7">
        <v>40000</v>
      </c>
      <c r="L395" s="6"/>
      <c r="M395" s="6"/>
      <c r="N395" s="6">
        <v>1</v>
      </c>
      <c r="O395" s="7">
        <v>40000</v>
      </c>
    </row>
    <row r="396" spans="1:15" ht="15" x14ac:dyDescent="0.2">
      <c r="A396" s="37">
        <v>13</v>
      </c>
      <c r="B396" s="143" t="s">
        <v>210</v>
      </c>
      <c r="C396" s="144"/>
      <c r="D396" s="6"/>
      <c r="E396" s="6"/>
      <c r="F396" s="6">
        <v>1</v>
      </c>
      <c r="G396" s="7">
        <v>205378</v>
      </c>
      <c r="H396" s="6"/>
      <c r="I396" s="6"/>
      <c r="J396" s="6">
        <v>1</v>
      </c>
      <c r="K396" s="7">
        <v>205378</v>
      </c>
      <c r="L396" s="6"/>
      <c r="M396" s="6"/>
      <c r="N396" s="6">
        <v>1</v>
      </c>
      <c r="O396" s="7">
        <v>205378</v>
      </c>
    </row>
    <row r="397" spans="1:15" ht="30" x14ac:dyDescent="0.2">
      <c r="A397" s="37">
        <v>14</v>
      </c>
      <c r="B397" s="49" t="s">
        <v>248</v>
      </c>
      <c r="C397" s="50"/>
      <c r="D397" s="6"/>
      <c r="E397" s="6"/>
      <c r="F397" s="6"/>
      <c r="G397" s="7">
        <v>450000</v>
      </c>
      <c r="H397" s="6"/>
      <c r="I397" s="6"/>
      <c r="J397" s="6"/>
      <c r="K397" s="7">
        <v>450000</v>
      </c>
      <c r="L397" s="6"/>
      <c r="M397" s="6"/>
      <c r="N397" s="6"/>
      <c r="O397" s="7">
        <v>450000</v>
      </c>
    </row>
    <row r="398" spans="1:15" ht="15" x14ac:dyDescent="0.2">
      <c r="A398" s="37">
        <v>15</v>
      </c>
      <c r="B398" s="49" t="s">
        <v>249</v>
      </c>
      <c r="C398" s="50"/>
      <c r="D398" s="6"/>
      <c r="E398" s="6"/>
      <c r="F398" s="6">
        <v>8</v>
      </c>
      <c r="G398" s="7">
        <v>275000</v>
      </c>
      <c r="H398" s="6"/>
      <c r="I398" s="6"/>
      <c r="J398" s="6">
        <v>8</v>
      </c>
      <c r="K398" s="7">
        <v>275000</v>
      </c>
      <c r="L398" s="6"/>
      <c r="M398" s="6"/>
      <c r="N398" s="6">
        <v>8</v>
      </c>
      <c r="O398" s="7">
        <v>275000</v>
      </c>
    </row>
    <row r="399" spans="1:15" ht="15" x14ac:dyDescent="0.2">
      <c r="A399" s="37">
        <v>16</v>
      </c>
      <c r="B399" s="130" t="s">
        <v>298</v>
      </c>
      <c r="C399" s="131"/>
      <c r="D399" s="6"/>
      <c r="E399" s="6"/>
      <c r="F399" s="6">
        <v>1</v>
      </c>
      <c r="G399" s="7">
        <v>99273.65</v>
      </c>
      <c r="H399" s="6"/>
      <c r="I399" s="6"/>
      <c r="J399" s="6"/>
      <c r="K399" s="7"/>
      <c r="L399" s="6"/>
      <c r="M399" s="6"/>
      <c r="N399" s="6"/>
      <c r="O399" s="7"/>
    </row>
    <row r="400" spans="1:15" ht="15" x14ac:dyDescent="0.2">
      <c r="A400" s="6"/>
      <c r="B400" s="143" t="s">
        <v>64</v>
      </c>
      <c r="C400" s="144"/>
      <c r="D400" s="6"/>
      <c r="E400" s="6"/>
      <c r="F400" s="6"/>
      <c r="G400" s="7">
        <f>1898000+99273.65</f>
        <v>1997273.65</v>
      </c>
      <c r="H400" s="6"/>
      <c r="I400" s="6"/>
      <c r="J400" s="6"/>
      <c r="K400" s="7">
        <v>18990000</v>
      </c>
      <c r="L400" s="6"/>
      <c r="M400" s="6"/>
      <c r="N400" s="6"/>
      <c r="O400" s="7">
        <v>18990000</v>
      </c>
    </row>
    <row r="401" spans="1:15" ht="15" x14ac:dyDescent="0.2">
      <c r="A401" s="10"/>
      <c r="B401" s="11"/>
      <c r="C401" s="11"/>
      <c r="D401" s="10"/>
      <c r="E401" s="10"/>
      <c r="F401" s="10"/>
      <c r="G401" s="13"/>
      <c r="H401" s="10"/>
      <c r="I401" s="10"/>
      <c r="J401" s="10"/>
      <c r="K401" s="13"/>
      <c r="L401" s="10"/>
      <c r="M401" s="10"/>
      <c r="N401" s="10"/>
      <c r="O401" s="13"/>
    </row>
    <row r="402" spans="1:15" ht="15" x14ac:dyDescent="0.2">
      <c r="A402" s="10" t="s">
        <v>234</v>
      </c>
      <c r="B402" s="11"/>
      <c r="C402" s="11"/>
      <c r="D402" s="10"/>
      <c r="E402" s="10"/>
      <c r="F402" s="10"/>
      <c r="G402" s="13"/>
      <c r="H402" s="10"/>
      <c r="I402" s="10"/>
      <c r="J402" s="10"/>
      <c r="K402" s="13"/>
      <c r="L402" s="10"/>
      <c r="M402" s="10"/>
      <c r="N402" s="10"/>
      <c r="O402" s="13"/>
    </row>
    <row r="403" spans="1:15" ht="15" x14ac:dyDescent="0.2">
      <c r="A403" s="183" t="s">
        <v>242</v>
      </c>
      <c r="B403" s="183"/>
      <c r="C403" s="183"/>
      <c r="D403" s="183"/>
      <c r="E403" s="183"/>
      <c r="F403" s="183"/>
      <c r="G403" s="183"/>
      <c r="H403" s="183"/>
      <c r="I403" s="183"/>
      <c r="J403" s="183"/>
      <c r="K403" s="183"/>
      <c r="L403" s="183"/>
      <c r="M403" s="183"/>
      <c r="N403" s="183"/>
      <c r="O403" s="183"/>
    </row>
    <row r="404" spans="1:15" ht="15" x14ac:dyDescent="0.2">
      <c r="A404" s="1" t="s">
        <v>13</v>
      </c>
      <c r="D404" s="2">
        <v>8</v>
      </c>
      <c r="E404" s="2"/>
      <c r="F404" s="2"/>
    </row>
    <row r="405" spans="1:15" ht="15" x14ac:dyDescent="0.2">
      <c r="A405" s="1" t="s">
        <v>2</v>
      </c>
      <c r="C405" s="2">
        <v>50400</v>
      </c>
      <c r="D405" s="2"/>
      <c r="E405" s="2"/>
      <c r="F405" s="2"/>
    </row>
    <row r="406" spans="1:15" ht="15" x14ac:dyDescent="0.2">
      <c r="A406" s="1" t="s">
        <v>3</v>
      </c>
      <c r="C406" s="3" t="s">
        <v>69</v>
      </c>
      <c r="D406" s="3"/>
      <c r="E406" s="3"/>
      <c r="F406" s="3"/>
    </row>
    <row r="407" spans="1:15" ht="15" x14ac:dyDescent="0.2"/>
    <row r="408" spans="1:15" ht="15" x14ac:dyDescent="0.2">
      <c r="A408" s="155" t="s">
        <v>4</v>
      </c>
      <c r="B408" s="156" t="s">
        <v>5</v>
      </c>
      <c r="C408" s="156"/>
      <c r="D408" s="157" t="s">
        <v>16</v>
      </c>
      <c r="E408" s="159" t="s">
        <v>245</v>
      </c>
      <c r="F408" s="160"/>
      <c r="G408" s="161"/>
      <c r="H408" s="155" t="s">
        <v>246</v>
      </c>
      <c r="I408" s="155"/>
      <c r="J408" s="155"/>
      <c r="K408" s="155"/>
      <c r="L408" s="155" t="s">
        <v>247</v>
      </c>
      <c r="M408" s="155"/>
      <c r="N408" s="155"/>
      <c r="O408" s="155"/>
    </row>
    <row r="409" spans="1:15" ht="30" x14ac:dyDescent="0.2">
      <c r="A409" s="155"/>
      <c r="B409" s="156"/>
      <c r="C409" s="156"/>
      <c r="D409" s="158"/>
      <c r="E409" s="42" t="s">
        <v>17</v>
      </c>
      <c r="F409" s="42" t="s">
        <v>18</v>
      </c>
      <c r="G409" s="41" t="s">
        <v>9</v>
      </c>
      <c r="H409" s="159" t="s">
        <v>17</v>
      </c>
      <c r="I409" s="161"/>
      <c r="J409" s="42" t="s">
        <v>18</v>
      </c>
      <c r="K409" s="41" t="s">
        <v>9</v>
      </c>
      <c r="L409" s="159" t="s">
        <v>17</v>
      </c>
      <c r="M409" s="161"/>
      <c r="N409" s="42" t="s">
        <v>18</v>
      </c>
      <c r="O409" s="41" t="s">
        <v>9</v>
      </c>
    </row>
    <row r="410" spans="1:15" ht="15" x14ac:dyDescent="0.2">
      <c r="A410" s="6">
        <v>1</v>
      </c>
      <c r="B410" s="143" t="s">
        <v>101</v>
      </c>
      <c r="C410" s="144"/>
      <c r="D410" s="6"/>
      <c r="E410" s="6">
        <v>12</v>
      </c>
      <c r="F410" s="7">
        <v>7500</v>
      </c>
      <c r="G410" s="7">
        <v>90000</v>
      </c>
      <c r="H410" s="145">
        <v>12</v>
      </c>
      <c r="I410" s="146"/>
      <c r="J410" s="7">
        <v>7500</v>
      </c>
      <c r="K410" s="7">
        <v>90000</v>
      </c>
      <c r="L410" s="145">
        <v>12</v>
      </c>
      <c r="M410" s="146"/>
      <c r="N410" s="7">
        <v>7500</v>
      </c>
      <c r="O410" s="7">
        <v>90000</v>
      </c>
    </row>
    <row r="411" spans="1:15" ht="15" x14ac:dyDescent="0.2">
      <c r="A411" s="6">
        <v>2</v>
      </c>
      <c r="B411" s="52" t="s">
        <v>254</v>
      </c>
      <c r="C411" s="53"/>
      <c r="D411" s="6"/>
      <c r="E411" s="6"/>
      <c r="F411" s="7"/>
      <c r="G411" s="7">
        <f>148000+3477054.96</f>
        <v>3625054.96</v>
      </c>
      <c r="H411" s="54"/>
      <c r="I411" s="55"/>
      <c r="J411" s="7"/>
      <c r="K411" s="7">
        <v>148000</v>
      </c>
      <c r="L411" s="54"/>
      <c r="M411" s="55"/>
      <c r="N411" s="7"/>
      <c r="O411" s="7">
        <v>148000</v>
      </c>
    </row>
    <row r="412" spans="1:15" ht="15" x14ac:dyDescent="0.2">
      <c r="A412" s="6"/>
      <c r="B412" s="143" t="s">
        <v>64</v>
      </c>
      <c r="C412" s="144"/>
      <c r="D412" s="6"/>
      <c r="E412" s="6"/>
      <c r="F412" s="7"/>
      <c r="G412" s="7">
        <f>SUM(G410:G411)</f>
        <v>3715054.96</v>
      </c>
      <c r="H412" s="145"/>
      <c r="I412" s="146"/>
      <c r="J412" s="7"/>
      <c r="K412" s="7">
        <f>SUM(K410:K411)</f>
        <v>238000</v>
      </c>
      <c r="L412" s="145"/>
      <c r="M412" s="146"/>
      <c r="N412" s="7"/>
      <c r="O412" s="7">
        <f>SUM(O410:O411)</f>
        <v>238000</v>
      </c>
    </row>
    <row r="413" spans="1:15" ht="15" x14ac:dyDescent="0.2">
      <c r="A413" s="10"/>
      <c r="B413" s="11"/>
      <c r="C413" s="11"/>
      <c r="D413" s="10"/>
      <c r="E413" s="10"/>
      <c r="F413" s="13"/>
      <c r="G413" s="13"/>
      <c r="H413" s="43"/>
      <c r="I413" s="43"/>
      <c r="J413" s="13"/>
      <c r="K413" s="13"/>
      <c r="L413" s="43"/>
      <c r="M413" s="43"/>
      <c r="N413" s="13"/>
      <c r="O413" s="13"/>
    </row>
    <row r="414" spans="1:15" ht="15" x14ac:dyDescent="0.2">
      <c r="A414" s="183" t="s">
        <v>243</v>
      </c>
      <c r="B414" s="183"/>
      <c r="C414" s="183"/>
      <c r="D414" s="183"/>
      <c r="E414" s="183"/>
      <c r="F414" s="183"/>
      <c r="G414" s="183"/>
      <c r="H414" s="183"/>
      <c r="I414" s="183"/>
      <c r="J414" s="183"/>
      <c r="K414" s="183"/>
      <c r="L414" s="183"/>
      <c r="M414" s="183"/>
      <c r="N414" s="183"/>
      <c r="O414" s="183"/>
    </row>
    <row r="415" spans="1:15" ht="15" x14ac:dyDescent="0.2">
      <c r="A415" s="1" t="s">
        <v>13</v>
      </c>
      <c r="D415" s="2">
        <v>8</v>
      </c>
      <c r="E415" s="2"/>
      <c r="F415" s="2"/>
    </row>
    <row r="416" spans="1:15" ht="15" x14ac:dyDescent="0.2">
      <c r="A416" s="1" t="s">
        <v>2</v>
      </c>
      <c r="C416" s="2">
        <v>50400</v>
      </c>
      <c r="D416" s="2"/>
      <c r="E416" s="2"/>
      <c r="F416" s="2"/>
    </row>
    <row r="417" spans="1:15" ht="15" x14ac:dyDescent="0.2">
      <c r="A417" s="1" t="s">
        <v>3</v>
      </c>
      <c r="C417" s="3" t="s">
        <v>69</v>
      </c>
      <c r="D417" s="3"/>
      <c r="E417" s="3"/>
      <c r="F417" s="3"/>
    </row>
    <row r="418" spans="1:15" ht="15" x14ac:dyDescent="0.2"/>
    <row r="419" spans="1:15" ht="15" x14ac:dyDescent="0.2">
      <c r="A419" s="155" t="s">
        <v>4</v>
      </c>
      <c r="B419" s="156" t="s">
        <v>5</v>
      </c>
      <c r="C419" s="156"/>
      <c r="D419" s="157" t="s">
        <v>16</v>
      </c>
      <c r="E419" s="159" t="s">
        <v>245</v>
      </c>
      <c r="F419" s="160"/>
      <c r="G419" s="161"/>
      <c r="H419" s="155" t="s">
        <v>246</v>
      </c>
      <c r="I419" s="155"/>
      <c r="J419" s="155"/>
      <c r="K419" s="155"/>
      <c r="L419" s="155" t="s">
        <v>247</v>
      </c>
      <c r="M419" s="155"/>
      <c r="N419" s="155"/>
      <c r="O419" s="155"/>
    </row>
    <row r="420" spans="1:15" ht="30" x14ac:dyDescent="0.2">
      <c r="A420" s="155"/>
      <c r="B420" s="156"/>
      <c r="C420" s="156"/>
      <c r="D420" s="158"/>
      <c r="E420" s="4" t="s">
        <v>17</v>
      </c>
      <c r="F420" s="4" t="s">
        <v>18</v>
      </c>
      <c r="G420" s="5" t="s">
        <v>9</v>
      </c>
      <c r="H420" s="159" t="s">
        <v>17</v>
      </c>
      <c r="I420" s="161"/>
      <c r="J420" s="4" t="s">
        <v>18</v>
      </c>
      <c r="K420" s="5" t="s">
        <v>9</v>
      </c>
      <c r="L420" s="159" t="s">
        <v>17</v>
      </c>
      <c r="M420" s="161"/>
      <c r="N420" s="4" t="s">
        <v>18</v>
      </c>
      <c r="O420" s="5" t="s">
        <v>9</v>
      </c>
    </row>
    <row r="421" spans="1:15" ht="15" x14ac:dyDescent="0.2">
      <c r="A421" s="6">
        <v>1</v>
      </c>
      <c r="B421" s="143" t="s">
        <v>107</v>
      </c>
      <c r="C421" s="144"/>
      <c r="D421" s="6"/>
      <c r="E421" s="6">
        <v>4</v>
      </c>
      <c r="F421" s="7">
        <v>5000</v>
      </c>
      <c r="G421" s="7">
        <v>20000</v>
      </c>
      <c r="H421" s="145">
        <v>4</v>
      </c>
      <c r="I421" s="146"/>
      <c r="J421" s="7">
        <v>5000</v>
      </c>
      <c r="K421" s="7">
        <v>20000</v>
      </c>
      <c r="L421" s="145">
        <v>4</v>
      </c>
      <c r="M421" s="146"/>
      <c r="N421" s="7">
        <v>5000</v>
      </c>
      <c r="O421" s="7">
        <v>20000</v>
      </c>
    </row>
    <row r="422" spans="1:15" ht="15" x14ac:dyDescent="0.2">
      <c r="A422" s="6">
        <v>2</v>
      </c>
      <c r="B422" s="143" t="s">
        <v>108</v>
      </c>
      <c r="C422" s="144"/>
      <c r="D422" s="6"/>
      <c r="E422" s="6">
        <v>2</v>
      </c>
      <c r="F422" s="7">
        <v>15000</v>
      </c>
      <c r="G422" s="7">
        <v>20000</v>
      </c>
      <c r="H422" s="145">
        <v>2</v>
      </c>
      <c r="I422" s="146"/>
      <c r="J422" s="7">
        <v>15000</v>
      </c>
      <c r="K422" s="7">
        <v>20000</v>
      </c>
      <c r="L422" s="145">
        <v>2</v>
      </c>
      <c r="M422" s="146"/>
      <c r="N422" s="7">
        <v>15000</v>
      </c>
      <c r="O422" s="7">
        <v>20000</v>
      </c>
    </row>
    <row r="423" spans="1:15" ht="15" x14ac:dyDescent="0.2">
      <c r="A423" s="6">
        <v>3</v>
      </c>
      <c r="B423" s="143" t="s">
        <v>109</v>
      </c>
      <c r="C423" s="144"/>
      <c r="D423" s="6"/>
      <c r="E423" s="6">
        <v>2</v>
      </c>
      <c r="F423" s="7">
        <v>10000</v>
      </c>
      <c r="G423" s="7">
        <v>20000</v>
      </c>
      <c r="H423" s="145">
        <v>2</v>
      </c>
      <c r="I423" s="146"/>
      <c r="J423" s="7">
        <v>10000</v>
      </c>
      <c r="K423" s="7">
        <v>20000</v>
      </c>
      <c r="L423" s="145">
        <v>2</v>
      </c>
      <c r="M423" s="146"/>
      <c r="N423" s="7">
        <v>10000</v>
      </c>
      <c r="O423" s="7">
        <v>20000</v>
      </c>
    </row>
    <row r="424" spans="1:15" ht="15" x14ac:dyDescent="0.2">
      <c r="A424" s="6">
        <v>4</v>
      </c>
      <c r="B424" s="143" t="s">
        <v>110</v>
      </c>
      <c r="C424" s="144"/>
      <c r="D424" s="6"/>
      <c r="E424" s="6">
        <v>2</v>
      </c>
      <c r="F424" s="7">
        <v>5000</v>
      </c>
      <c r="G424" s="7">
        <v>10000</v>
      </c>
      <c r="H424" s="145">
        <v>2</v>
      </c>
      <c r="I424" s="146"/>
      <c r="J424" s="7">
        <v>5000</v>
      </c>
      <c r="K424" s="7">
        <v>10000</v>
      </c>
      <c r="L424" s="145">
        <v>2</v>
      </c>
      <c r="M424" s="146"/>
      <c r="N424" s="7">
        <v>5000</v>
      </c>
      <c r="O424" s="7">
        <v>10000</v>
      </c>
    </row>
    <row r="425" spans="1:15" ht="15" x14ac:dyDescent="0.2">
      <c r="A425" s="6">
        <v>5</v>
      </c>
      <c r="B425" s="143" t="s">
        <v>111</v>
      </c>
      <c r="C425" s="144"/>
      <c r="D425" s="6"/>
      <c r="E425" s="6">
        <v>1</v>
      </c>
      <c r="F425" s="7">
        <v>5000</v>
      </c>
      <c r="G425" s="7">
        <v>40000</v>
      </c>
      <c r="H425" s="145">
        <v>1</v>
      </c>
      <c r="I425" s="146"/>
      <c r="J425" s="7">
        <v>5000</v>
      </c>
      <c r="K425" s="7">
        <v>40000</v>
      </c>
      <c r="L425" s="145">
        <v>1</v>
      </c>
      <c r="M425" s="146"/>
      <c r="N425" s="7">
        <v>5000</v>
      </c>
      <c r="O425" s="7">
        <v>40000</v>
      </c>
    </row>
    <row r="426" spans="1:15" ht="15" x14ac:dyDescent="0.2">
      <c r="A426" s="6">
        <v>6</v>
      </c>
      <c r="B426" s="143" t="s">
        <v>112</v>
      </c>
      <c r="C426" s="144"/>
      <c r="D426" s="6"/>
      <c r="E426" s="6">
        <v>1</v>
      </c>
      <c r="F426" s="7">
        <v>2000</v>
      </c>
      <c r="G426" s="7">
        <v>2000</v>
      </c>
      <c r="H426" s="145">
        <v>1</v>
      </c>
      <c r="I426" s="146"/>
      <c r="J426" s="7">
        <v>2000</v>
      </c>
      <c r="K426" s="7">
        <v>2000</v>
      </c>
      <c r="L426" s="145">
        <v>1</v>
      </c>
      <c r="M426" s="146"/>
      <c r="N426" s="7">
        <v>2000</v>
      </c>
      <c r="O426" s="7">
        <v>2000</v>
      </c>
    </row>
    <row r="427" spans="1:15" ht="15" x14ac:dyDescent="0.2">
      <c r="A427" s="6">
        <v>7</v>
      </c>
      <c r="B427" s="143" t="s">
        <v>113</v>
      </c>
      <c r="C427" s="144"/>
      <c r="D427" s="6"/>
      <c r="E427" s="6">
        <v>20</v>
      </c>
      <c r="F427" s="7">
        <v>2000</v>
      </c>
      <c r="G427" s="7">
        <v>40000</v>
      </c>
      <c r="H427" s="145">
        <v>20</v>
      </c>
      <c r="I427" s="146"/>
      <c r="J427" s="7">
        <v>2000</v>
      </c>
      <c r="K427" s="7">
        <v>40000</v>
      </c>
      <c r="L427" s="145">
        <v>20</v>
      </c>
      <c r="M427" s="146"/>
      <c r="N427" s="7">
        <v>2000</v>
      </c>
      <c r="O427" s="7">
        <v>40000</v>
      </c>
    </row>
    <row r="428" spans="1:15" ht="15" x14ac:dyDescent="0.2">
      <c r="A428" s="6">
        <v>8</v>
      </c>
      <c r="B428" s="143" t="s">
        <v>114</v>
      </c>
      <c r="C428" s="144"/>
      <c r="D428" s="6"/>
      <c r="E428" s="6">
        <v>12</v>
      </c>
      <c r="F428" s="7">
        <v>1600</v>
      </c>
      <c r="G428" s="7">
        <v>20000</v>
      </c>
      <c r="H428" s="145">
        <v>12</v>
      </c>
      <c r="I428" s="146"/>
      <c r="J428" s="7">
        <v>1600</v>
      </c>
      <c r="K428" s="7">
        <v>20000</v>
      </c>
      <c r="L428" s="145">
        <v>12</v>
      </c>
      <c r="M428" s="146"/>
      <c r="N428" s="7">
        <v>1600</v>
      </c>
      <c r="O428" s="7">
        <v>20000</v>
      </c>
    </row>
    <row r="429" spans="1:15" ht="15" x14ac:dyDescent="0.2">
      <c r="A429" s="6">
        <v>9</v>
      </c>
      <c r="B429" s="143" t="s">
        <v>200</v>
      </c>
      <c r="C429" s="144"/>
      <c r="D429" s="6"/>
      <c r="E429" s="6">
        <v>12</v>
      </c>
      <c r="F429" s="7">
        <v>6000</v>
      </c>
      <c r="G429" s="7">
        <v>72000</v>
      </c>
      <c r="H429" s="145">
        <v>12</v>
      </c>
      <c r="I429" s="146"/>
      <c r="J429" s="7">
        <v>6000</v>
      </c>
      <c r="K429" s="7">
        <v>72000</v>
      </c>
      <c r="L429" s="145">
        <v>12</v>
      </c>
      <c r="M429" s="146"/>
      <c r="N429" s="7">
        <v>6000</v>
      </c>
      <c r="O429" s="7">
        <v>72000</v>
      </c>
    </row>
    <row r="430" spans="1:15" ht="15" x14ac:dyDescent="0.2">
      <c r="A430" s="6"/>
      <c r="B430" s="143" t="s">
        <v>64</v>
      </c>
      <c r="C430" s="144"/>
      <c r="D430" s="6"/>
      <c r="E430" s="6"/>
      <c r="F430" s="7"/>
      <c r="G430" s="7">
        <f>SUM(G421:G429)</f>
        <v>244000</v>
      </c>
      <c r="H430" s="145"/>
      <c r="I430" s="146"/>
      <c r="J430" s="7"/>
      <c r="K430" s="7">
        <f>SUM(K421:K429)</f>
        <v>244000</v>
      </c>
      <c r="L430" s="145"/>
      <c r="M430" s="146"/>
      <c r="N430" s="7"/>
      <c r="O430" s="7">
        <f>SUM(O421:O429)</f>
        <v>244000</v>
      </c>
    </row>
    <row r="431" spans="1:15" ht="15" x14ac:dyDescent="0.2">
      <c r="A431" s="10"/>
      <c r="B431" s="11"/>
      <c r="C431" s="11"/>
      <c r="D431" s="10"/>
      <c r="E431" s="10"/>
      <c r="F431" s="13"/>
      <c r="G431" s="13"/>
      <c r="H431" s="12"/>
      <c r="I431" s="12"/>
      <c r="J431" s="13"/>
      <c r="K431" s="13"/>
      <c r="L431" s="22"/>
      <c r="M431" s="22"/>
      <c r="N431" s="13"/>
      <c r="O431" s="13"/>
    </row>
    <row r="432" spans="1:15" ht="15" customHeight="1" x14ac:dyDescent="0.2">
      <c r="A432" s="214" t="s">
        <v>244</v>
      </c>
      <c r="B432" s="214"/>
      <c r="C432" s="214"/>
      <c r="D432" s="214"/>
      <c r="E432" s="214"/>
      <c r="F432" s="214"/>
      <c r="G432" s="214"/>
      <c r="H432" s="214"/>
      <c r="I432" s="214"/>
      <c r="J432" s="214"/>
      <c r="K432" s="214"/>
      <c r="L432" s="214"/>
      <c r="M432" s="214"/>
      <c r="N432" s="214"/>
      <c r="O432" s="214"/>
    </row>
    <row r="433" spans="1:15" ht="15" x14ac:dyDescent="0.2">
      <c r="A433" s="1" t="s">
        <v>13</v>
      </c>
      <c r="D433" s="2">
        <v>8</v>
      </c>
      <c r="E433" s="2"/>
      <c r="F433" s="2"/>
    </row>
    <row r="434" spans="1:15" ht="15" x14ac:dyDescent="0.2">
      <c r="A434" s="1" t="s">
        <v>2</v>
      </c>
      <c r="C434" s="2">
        <v>50400</v>
      </c>
      <c r="D434" s="2"/>
      <c r="E434" s="2"/>
      <c r="F434" s="2"/>
    </row>
    <row r="435" spans="1:15" ht="15" x14ac:dyDescent="0.2">
      <c r="A435" s="1" t="s">
        <v>3</v>
      </c>
      <c r="C435" s="3" t="s">
        <v>67</v>
      </c>
      <c r="D435" s="3"/>
      <c r="E435" s="3"/>
      <c r="F435" s="3"/>
    </row>
    <row r="436" spans="1:15" ht="15" x14ac:dyDescent="0.2"/>
    <row r="437" spans="1:15" ht="15" customHeight="1" x14ac:dyDescent="0.2">
      <c r="A437" s="207" t="s">
        <v>4</v>
      </c>
      <c r="B437" s="201" t="s">
        <v>5</v>
      </c>
      <c r="C437" s="202"/>
      <c r="D437" s="157" t="s">
        <v>16</v>
      </c>
      <c r="E437" s="159" t="s">
        <v>245</v>
      </c>
      <c r="F437" s="160"/>
      <c r="G437" s="161"/>
      <c r="H437" s="215" t="s">
        <v>246</v>
      </c>
      <c r="I437" s="216"/>
      <c r="J437" s="216"/>
      <c r="K437" s="217"/>
      <c r="L437" s="215" t="s">
        <v>247</v>
      </c>
      <c r="M437" s="216"/>
      <c r="N437" s="216"/>
      <c r="O437" s="217"/>
    </row>
    <row r="438" spans="1:15" ht="30" x14ac:dyDescent="0.2">
      <c r="A438" s="209"/>
      <c r="B438" s="203"/>
      <c r="C438" s="204"/>
      <c r="D438" s="158"/>
      <c r="E438" s="59" t="s">
        <v>17</v>
      </c>
      <c r="F438" s="59" t="s">
        <v>18</v>
      </c>
      <c r="G438" s="58" t="s">
        <v>9</v>
      </c>
      <c r="H438" s="159" t="s">
        <v>17</v>
      </c>
      <c r="I438" s="161"/>
      <c r="J438" s="59" t="s">
        <v>18</v>
      </c>
      <c r="K438" s="58" t="s">
        <v>9</v>
      </c>
      <c r="L438" s="159" t="s">
        <v>17</v>
      </c>
      <c r="M438" s="161"/>
      <c r="N438" s="59" t="s">
        <v>18</v>
      </c>
      <c r="O438" s="58" t="s">
        <v>9</v>
      </c>
    </row>
    <row r="439" spans="1:15" ht="15" x14ac:dyDescent="0.2">
      <c r="A439" s="6">
        <v>1</v>
      </c>
      <c r="B439" s="143" t="s">
        <v>102</v>
      </c>
      <c r="C439" s="144"/>
      <c r="D439" s="6"/>
      <c r="E439" s="6">
        <v>2</v>
      </c>
      <c r="F439" s="7">
        <v>45000</v>
      </c>
      <c r="G439" s="7">
        <v>90000</v>
      </c>
      <c r="H439" s="145">
        <v>2</v>
      </c>
      <c r="I439" s="146"/>
      <c r="J439" s="7">
        <v>45000</v>
      </c>
      <c r="K439" s="7">
        <v>90000</v>
      </c>
      <c r="L439" s="145">
        <v>2</v>
      </c>
      <c r="M439" s="146"/>
      <c r="N439" s="7">
        <v>45000</v>
      </c>
      <c r="O439" s="7">
        <v>90000</v>
      </c>
    </row>
    <row r="440" spans="1:15" ht="15" x14ac:dyDescent="0.2">
      <c r="A440" s="6">
        <v>2</v>
      </c>
      <c r="B440" s="143" t="s">
        <v>103</v>
      </c>
      <c r="C440" s="144"/>
      <c r="D440" s="6"/>
      <c r="E440" s="6">
        <v>12</v>
      </c>
      <c r="F440" s="7">
        <v>10000</v>
      </c>
      <c r="G440" s="7">
        <v>120000</v>
      </c>
      <c r="H440" s="145">
        <v>12</v>
      </c>
      <c r="I440" s="146"/>
      <c r="J440" s="7">
        <v>10000</v>
      </c>
      <c r="K440" s="7">
        <v>120000</v>
      </c>
      <c r="L440" s="145">
        <v>12</v>
      </c>
      <c r="M440" s="146"/>
      <c r="N440" s="7">
        <v>10000</v>
      </c>
      <c r="O440" s="7">
        <v>120000</v>
      </c>
    </row>
    <row r="441" spans="1:15" ht="15" customHeight="1" x14ac:dyDescent="0.2">
      <c r="A441" s="6">
        <v>3</v>
      </c>
      <c r="B441" s="143" t="s">
        <v>168</v>
      </c>
      <c r="C441" s="144"/>
      <c r="D441" s="6"/>
      <c r="E441" s="6">
        <v>5</v>
      </c>
      <c r="F441" s="7">
        <v>5000</v>
      </c>
      <c r="G441" s="7">
        <v>25000</v>
      </c>
      <c r="H441" s="145">
        <v>5</v>
      </c>
      <c r="I441" s="146"/>
      <c r="J441" s="7">
        <v>5000</v>
      </c>
      <c r="K441" s="7">
        <v>25000</v>
      </c>
      <c r="L441" s="145">
        <v>5</v>
      </c>
      <c r="M441" s="146"/>
      <c r="N441" s="7">
        <v>5000</v>
      </c>
      <c r="O441" s="7">
        <v>25000</v>
      </c>
    </row>
    <row r="442" spans="1:15" ht="15" customHeight="1" x14ac:dyDescent="0.2">
      <c r="A442" s="6">
        <v>4</v>
      </c>
      <c r="B442" s="143" t="s">
        <v>105</v>
      </c>
      <c r="C442" s="144"/>
      <c r="D442" s="6"/>
      <c r="E442" s="6">
        <v>164</v>
      </c>
      <c r="F442" s="7">
        <v>500</v>
      </c>
      <c r="G442" s="7">
        <v>82000</v>
      </c>
      <c r="H442" s="145">
        <v>140</v>
      </c>
      <c r="I442" s="146"/>
      <c r="J442" s="7">
        <v>500</v>
      </c>
      <c r="K442" s="7">
        <v>82000</v>
      </c>
      <c r="L442" s="145">
        <v>140</v>
      </c>
      <c r="M442" s="146"/>
      <c r="N442" s="7">
        <v>500</v>
      </c>
      <c r="O442" s="7">
        <v>82000</v>
      </c>
    </row>
    <row r="443" spans="1:15" ht="15" customHeight="1" x14ac:dyDescent="0.2">
      <c r="A443" s="6">
        <v>5</v>
      </c>
      <c r="B443" s="143" t="s">
        <v>105</v>
      </c>
      <c r="C443" s="144"/>
      <c r="D443" s="6"/>
      <c r="E443" s="6">
        <v>10</v>
      </c>
      <c r="F443" s="7">
        <v>500</v>
      </c>
      <c r="G443" s="7">
        <v>5000</v>
      </c>
      <c r="H443" s="145">
        <v>10</v>
      </c>
      <c r="I443" s="146"/>
      <c r="J443" s="7">
        <v>500</v>
      </c>
      <c r="K443" s="7">
        <v>5000</v>
      </c>
      <c r="L443" s="145">
        <v>10</v>
      </c>
      <c r="M443" s="146"/>
      <c r="N443" s="7">
        <v>500</v>
      </c>
      <c r="O443" s="7">
        <v>5000</v>
      </c>
    </row>
    <row r="444" spans="1:15" ht="15" x14ac:dyDescent="0.2">
      <c r="A444" s="6">
        <v>6</v>
      </c>
      <c r="B444" s="143" t="s">
        <v>104</v>
      </c>
      <c r="C444" s="144"/>
      <c r="D444" s="6"/>
      <c r="E444" s="6">
        <v>32</v>
      </c>
      <c r="F444" s="7">
        <v>3500</v>
      </c>
      <c r="G444" s="7">
        <v>85000</v>
      </c>
      <c r="H444" s="145">
        <v>32</v>
      </c>
      <c r="I444" s="146"/>
      <c r="J444" s="7">
        <v>3500</v>
      </c>
      <c r="K444" s="7">
        <v>85000</v>
      </c>
      <c r="L444" s="145">
        <v>32</v>
      </c>
      <c r="M444" s="146"/>
      <c r="N444" s="7">
        <v>3500</v>
      </c>
      <c r="O444" s="7">
        <v>85000</v>
      </c>
    </row>
    <row r="445" spans="1:15" ht="15" customHeight="1" x14ac:dyDescent="0.2">
      <c r="A445" s="6">
        <v>7</v>
      </c>
      <c r="B445" s="143" t="s">
        <v>106</v>
      </c>
      <c r="C445" s="144"/>
      <c r="D445" s="6"/>
      <c r="E445" s="6">
        <v>1</v>
      </c>
      <c r="F445" s="7"/>
      <c r="G445" s="7">
        <v>6000</v>
      </c>
      <c r="H445" s="145">
        <v>1</v>
      </c>
      <c r="I445" s="146"/>
      <c r="J445" s="7"/>
      <c r="K445" s="7">
        <v>6000</v>
      </c>
      <c r="L445" s="145">
        <v>1</v>
      </c>
      <c r="M445" s="146"/>
      <c r="N445" s="7"/>
      <c r="O445" s="7">
        <v>6000</v>
      </c>
    </row>
    <row r="446" spans="1:15" ht="15" x14ac:dyDescent="0.2">
      <c r="A446" s="6">
        <v>8</v>
      </c>
      <c r="B446" s="143" t="s">
        <v>211</v>
      </c>
      <c r="C446" s="144"/>
      <c r="D446" s="6"/>
      <c r="E446" s="6">
        <v>4</v>
      </c>
      <c r="F446" s="7"/>
      <c r="G446" s="7">
        <v>200000</v>
      </c>
      <c r="H446" s="145">
        <v>4</v>
      </c>
      <c r="I446" s="146"/>
      <c r="J446" s="7"/>
      <c r="K446" s="7">
        <v>200000</v>
      </c>
      <c r="L446" s="145">
        <v>4</v>
      </c>
      <c r="M446" s="146"/>
      <c r="N446" s="7"/>
      <c r="O446" s="7">
        <v>200000</v>
      </c>
    </row>
    <row r="447" spans="1:15" ht="30" x14ac:dyDescent="0.2">
      <c r="A447" s="6">
        <v>9</v>
      </c>
      <c r="B447" s="56" t="s">
        <v>241</v>
      </c>
      <c r="C447" s="57"/>
      <c r="D447" s="6"/>
      <c r="E447" s="6">
        <v>124</v>
      </c>
      <c r="F447" s="7">
        <v>4000</v>
      </c>
      <c r="G447" s="7">
        <f>E447*F447</f>
        <v>496000</v>
      </c>
      <c r="H447" s="145">
        <v>124</v>
      </c>
      <c r="I447" s="146"/>
      <c r="J447" s="7">
        <v>4000</v>
      </c>
      <c r="K447" s="7">
        <f>H447*J447</f>
        <v>496000</v>
      </c>
      <c r="L447" s="145">
        <v>124</v>
      </c>
      <c r="M447" s="146"/>
      <c r="N447" s="7">
        <v>4000</v>
      </c>
      <c r="O447" s="7">
        <f>L447*N447</f>
        <v>496000</v>
      </c>
    </row>
    <row r="448" spans="1:15" ht="15" x14ac:dyDescent="0.2">
      <c r="A448" s="6">
        <v>10</v>
      </c>
      <c r="B448" s="39" t="s">
        <v>68</v>
      </c>
      <c r="C448" s="40"/>
      <c r="D448" s="6"/>
      <c r="E448" s="6">
        <v>66</v>
      </c>
      <c r="F448" s="7">
        <v>500</v>
      </c>
      <c r="G448" s="7">
        <v>31000</v>
      </c>
      <c r="H448" s="145">
        <v>66</v>
      </c>
      <c r="I448" s="146"/>
      <c r="J448" s="7">
        <v>500</v>
      </c>
      <c r="K448" s="7">
        <v>31000</v>
      </c>
      <c r="L448" s="145">
        <v>66</v>
      </c>
      <c r="M448" s="146"/>
      <c r="N448" s="7">
        <v>500</v>
      </c>
      <c r="O448" s="7">
        <v>31000</v>
      </c>
    </row>
    <row r="449" spans="1:15" ht="15" x14ac:dyDescent="0.2">
      <c r="A449" s="6"/>
      <c r="B449" s="143" t="s">
        <v>64</v>
      </c>
      <c r="C449" s="144"/>
      <c r="D449" s="6"/>
      <c r="E449" s="6"/>
      <c r="F449" s="7"/>
      <c r="G449" s="7">
        <f>SUM(G439:G448)</f>
        <v>1140000</v>
      </c>
      <c r="H449" s="145"/>
      <c r="I449" s="146"/>
      <c r="J449" s="7"/>
      <c r="K449" s="7">
        <f>SUM(K439:K448)</f>
        <v>1140000</v>
      </c>
      <c r="L449" s="145"/>
      <c r="M449" s="146"/>
      <c r="N449" s="7"/>
      <c r="O449" s="7">
        <f>SUM(O439:O448)</f>
        <v>1140000</v>
      </c>
    </row>
    <row r="450" spans="1:15" ht="15" customHeight="1" x14ac:dyDescent="0.2">
      <c r="A450" s="214" t="s">
        <v>261</v>
      </c>
      <c r="B450" s="214"/>
      <c r="C450" s="214"/>
      <c r="D450" s="214"/>
      <c r="E450" s="214"/>
      <c r="F450" s="214"/>
      <c r="G450" s="214"/>
      <c r="H450" s="214"/>
      <c r="I450" s="214"/>
      <c r="J450" s="214"/>
      <c r="K450" s="214"/>
      <c r="L450" s="214"/>
      <c r="M450" s="214"/>
      <c r="N450" s="214"/>
      <c r="O450" s="214"/>
    </row>
    <row r="451" spans="1:15" ht="15" x14ac:dyDescent="0.2">
      <c r="A451" s="1" t="s">
        <v>13</v>
      </c>
      <c r="D451" s="2">
        <v>8</v>
      </c>
      <c r="E451" s="2"/>
      <c r="F451" s="2"/>
    </row>
    <row r="452" spans="1:15" ht="15" x14ac:dyDescent="0.2">
      <c r="A452" s="1" t="s">
        <v>2</v>
      </c>
      <c r="C452" s="2">
        <v>50400</v>
      </c>
      <c r="D452" s="2"/>
      <c r="E452" s="2"/>
      <c r="F452" s="2"/>
    </row>
    <row r="453" spans="1:15" ht="15" x14ac:dyDescent="0.2">
      <c r="A453" s="1" t="s">
        <v>3</v>
      </c>
      <c r="C453" s="3" t="s">
        <v>263</v>
      </c>
      <c r="D453" s="3"/>
      <c r="E453" s="3"/>
      <c r="F453" s="3"/>
    </row>
    <row r="454" spans="1:15" ht="15" x14ac:dyDescent="0.2"/>
    <row r="455" spans="1:15" ht="15" customHeight="1" x14ac:dyDescent="0.2">
      <c r="A455" s="207" t="s">
        <v>4</v>
      </c>
      <c r="B455" s="201" t="s">
        <v>5</v>
      </c>
      <c r="C455" s="202"/>
      <c r="D455" s="157" t="s">
        <v>16</v>
      </c>
      <c r="E455" s="159" t="s">
        <v>245</v>
      </c>
      <c r="F455" s="160"/>
      <c r="G455" s="161"/>
      <c r="H455" s="215" t="s">
        <v>246</v>
      </c>
      <c r="I455" s="216"/>
      <c r="J455" s="216"/>
      <c r="K455" s="217"/>
      <c r="L455" s="215" t="s">
        <v>247</v>
      </c>
      <c r="M455" s="216"/>
      <c r="N455" s="216"/>
      <c r="O455" s="217"/>
    </row>
    <row r="456" spans="1:15" ht="30" x14ac:dyDescent="0.2">
      <c r="A456" s="209"/>
      <c r="B456" s="203"/>
      <c r="C456" s="204"/>
      <c r="D456" s="158"/>
      <c r="E456" s="59" t="s">
        <v>17</v>
      </c>
      <c r="F456" s="59" t="s">
        <v>18</v>
      </c>
      <c r="G456" s="58" t="s">
        <v>9</v>
      </c>
      <c r="H456" s="159" t="s">
        <v>17</v>
      </c>
      <c r="I456" s="161"/>
      <c r="J456" s="59" t="s">
        <v>18</v>
      </c>
      <c r="K456" s="58" t="s">
        <v>9</v>
      </c>
      <c r="L456" s="159" t="s">
        <v>17</v>
      </c>
      <c r="M456" s="161"/>
      <c r="N456" s="59" t="s">
        <v>18</v>
      </c>
      <c r="O456" s="58" t="s">
        <v>9</v>
      </c>
    </row>
    <row r="457" spans="1:15" ht="15" x14ac:dyDescent="0.2">
      <c r="A457" s="6">
        <v>1</v>
      </c>
      <c r="B457" s="143" t="s">
        <v>262</v>
      </c>
      <c r="C457" s="144"/>
      <c r="D457" s="6"/>
      <c r="E457" s="6"/>
      <c r="F457" s="7">
        <v>175143.14</v>
      </c>
      <c r="G457" s="7">
        <f>175143.14-98850</f>
        <v>76293.140000000014</v>
      </c>
      <c r="H457" s="145"/>
      <c r="I457" s="146"/>
      <c r="J457" s="7"/>
      <c r="K457" s="7"/>
      <c r="L457" s="145"/>
      <c r="M457" s="146"/>
      <c r="N457" s="7"/>
      <c r="O457" s="7"/>
    </row>
    <row r="458" spans="1:15" ht="15" x14ac:dyDescent="0.2">
      <c r="A458" s="6"/>
      <c r="B458" s="143" t="s">
        <v>64</v>
      </c>
      <c r="C458" s="144"/>
      <c r="D458" s="6"/>
      <c r="E458" s="6"/>
      <c r="F458" s="7"/>
      <c r="G458" s="7">
        <f>SUM(G457:G457)</f>
        <v>76293.140000000014</v>
      </c>
      <c r="H458" s="145"/>
      <c r="I458" s="146"/>
      <c r="J458" s="7"/>
      <c r="K458" s="7">
        <f>SUM(K457:K457)</f>
        <v>0</v>
      </c>
      <c r="L458" s="145"/>
      <c r="M458" s="146"/>
      <c r="N458" s="7"/>
      <c r="O458" s="7">
        <f>SUM(O457:O457)</f>
        <v>0</v>
      </c>
    </row>
    <row r="459" spans="1:15" ht="15" x14ac:dyDescent="0.2">
      <c r="A459" s="10"/>
      <c r="B459" s="11"/>
      <c r="C459" s="11"/>
      <c r="D459" s="10"/>
      <c r="E459" s="10"/>
      <c r="F459" s="10"/>
      <c r="G459" s="10"/>
      <c r="H459" s="12"/>
      <c r="I459" s="12"/>
      <c r="J459" s="13"/>
      <c r="K459" s="13"/>
      <c r="L459" s="22"/>
      <c r="M459" s="22"/>
      <c r="N459" s="10"/>
      <c r="O459" s="10"/>
    </row>
    <row r="460" spans="1:15" ht="15" customHeight="1" x14ac:dyDescent="0.2">
      <c r="A460" s="183" t="s">
        <v>260</v>
      </c>
      <c r="B460" s="183"/>
      <c r="C460" s="183"/>
      <c r="D460" s="183"/>
      <c r="E460" s="183"/>
      <c r="F460" s="183"/>
      <c r="G460" s="183"/>
      <c r="H460" s="183"/>
      <c r="I460" s="183"/>
      <c r="J460" s="183"/>
      <c r="K460" s="183"/>
      <c r="L460" s="183"/>
      <c r="M460" s="183"/>
      <c r="N460" s="183"/>
      <c r="O460" s="183"/>
    </row>
    <row r="461" spans="1:15" ht="15" x14ac:dyDescent="0.2">
      <c r="A461" s="1" t="s">
        <v>13</v>
      </c>
      <c r="D461" s="2">
        <v>8</v>
      </c>
      <c r="E461" s="2"/>
      <c r="F461" s="2"/>
    </row>
    <row r="462" spans="1:15" ht="15" x14ac:dyDescent="0.2">
      <c r="A462" s="1" t="s">
        <v>2</v>
      </c>
      <c r="C462" s="2">
        <v>50400</v>
      </c>
      <c r="D462" s="2"/>
      <c r="E462" s="2"/>
      <c r="F462" s="2"/>
    </row>
    <row r="463" spans="1:15" ht="15" x14ac:dyDescent="0.2">
      <c r="A463" s="1" t="s">
        <v>3</v>
      </c>
      <c r="C463" s="3" t="s">
        <v>117</v>
      </c>
      <c r="D463" s="3"/>
      <c r="E463" s="3"/>
      <c r="F463" s="3"/>
    </row>
    <row r="464" spans="1:15" ht="15" x14ac:dyDescent="0.2"/>
    <row r="465" spans="1:15" ht="15" customHeight="1" x14ac:dyDescent="0.2">
      <c r="A465" s="207" t="s">
        <v>4</v>
      </c>
      <c r="B465" s="201" t="s">
        <v>5</v>
      </c>
      <c r="C465" s="202"/>
      <c r="D465" s="157" t="s">
        <v>169</v>
      </c>
      <c r="E465" s="159" t="s">
        <v>245</v>
      </c>
      <c r="F465" s="160"/>
      <c r="G465" s="161"/>
      <c r="H465" s="159" t="s">
        <v>250</v>
      </c>
      <c r="I465" s="160"/>
      <c r="J465" s="160"/>
      <c r="K465" s="161"/>
      <c r="L465" s="159" t="s">
        <v>247</v>
      </c>
      <c r="M465" s="160"/>
      <c r="N465" s="160"/>
      <c r="O465" s="161"/>
    </row>
    <row r="466" spans="1:15" ht="30" x14ac:dyDescent="0.2">
      <c r="A466" s="209"/>
      <c r="B466" s="203"/>
      <c r="C466" s="204"/>
      <c r="D466" s="158"/>
      <c r="E466" s="59" t="s">
        <v>17</v>
      </c>
      <c r="F466" s="59" t="s">
        <v>130</v>
      </c>
      <c r="G466" s="58" t="s">
        <v>9</v>
      </c>
      <c r="H466" s="159" t="s">
        <v>17</v>
      </c>
      <c r="I466" s="161"/>
      <c r="J466" s="59" t="s">
        <v>18</v>
      </c>
      <c r="K466" s="58" t="s">
        <v>9</v>
      </c>
      <c r="L466" s="159" t="s">
        <v>17</v>
      </c>
      <c r="M466" s="161"/>
      <c r="N466" s="59" t="s">
        <v>18</v>
      </c>
      <c r="O466" s="58" t="s">
        <v>9</v>
      </c>
    </row>
    <row r="467" spans="1:15" ht="15" customHeight="1" x14ac:dyDescent="0.2">
      <c r="A467" s="207">
        <v>1</v>
      </c>
      <c r="B467" s="162" t="s">
        <v>131</v>
      </c>
      <c r="C467" s="163"/>
      <c r="D467" s="7">
        <v>138.4</v>
      </c>
      <c r="E467" s="6">
        <v>5</v>
      </c>
      <c r="F467" s="6">
        <v>165</v>
      </c>
      <c r="G467" s="7">
        <f t="shared" ref="G467:G476" si="18">D467*E467*F467</f>
        <v>114180</v>
      </c>
      <c r="H467" s="145">
        <f t="shared" ref="H467:H477" si="19">E467</f>
        <v>5</v>
      </c>
      <c r="I467" s="146"/>
      <c r="J467" s="6">
        <f t="shared" ref="J467:J476" si="20">F467</f>
        <v>165</v>
      </c>
      <c r="K467" s="7">
        <f t="shared" ref="K467:K476" si="21">G467</f>
        <v>114180</v>
      </c>
      <c r="L467" s="145">
        <f t="shared" ref="L467:L476" si="22">H467</f>
        <v>5</v>
      </c>
      <c r="M467" s="146"/>
      <c r="N467" s="6">
        <f t="shared" ref="N467:N476" si="23">J467</f>
        <v>165</v>
      </c>
      <c r="O467" s="7">
        <f t="shared" ref="O467:O476" si="24">K467</f>
        <v>114180</v>
      </c>
    </row>
    <row r="468" spans="1:15" ht="15" x14ac:dyDescent="0.2">
      <c r="A468" s="208"/>
      <c r="B468" s="210"/>
      <c r="C468" s="211"/>
      <c r="D468" s="7">
        <v>138.4</v>
      </c>
      <c r="E468" s="6">
        <v>24</v>
      </c>
      <c r="F468" s="6">
        <v>170</v>
      </c>
      <c r="G468" s="7">
        <f t="shared" si="18"/>
        <v>564672.00000000012</v>
      </c>
      <c r="H468" s="145">
        <f t="shared" si="19"/>
        <v>24</v>
      </c>
      <c r="I468" s="146"/>
      <c r="J468" s="6">
        <f t="shared" si="20"/>
        <v>170</v>
      </c>
      <c r="K468" s="7">
        <f t="shared" si="21"/>
        <v>564672.00000000012</v>
      </c>
      <c r="L468" s="145">
        <f t="shared" si="22"/>
        <v>24</v>
      </c>
      <c r="M468" s="146"/>
      <c r="N468" s="6">
        <f t="shared" si="23"/>
        <v>170</v>
      </c>
      <c r="O468" s="7">
        <f t="shared" si="24"/>
        <v>564672.00000000012</v>
      </c>
    </row>
    <row r="469" spans="1:15" ht="15" x14ac:dyDescent="0.2">
      <c r="A469" s="208"/>
      <c r="B469" s="210"/>
      <c r="C469" s="211"/>
      <c r="D469" s="7">
        <v>138.4</v>
      </c>
      <c r="E469" s="6">
        <v>2</v>
      </c>
      <c r="F469" s="6">
        <v>165</v>
      </c>
      <c r="G469" s="7">
        <f t="shared" si="18"/>
        <v>45672</v>
      </c>
      <c r="H469" s="145">
        <f t="shared" si="19"/>
        <v>2</v>
      </c>
      <c r="I469" s="146"/>
      <c r="J469" s="6">
        <f t="shared" si="20"/>
        <v>165</v>
      </c>
      <c r="K469" s="7">
        <f t="shared" si="21"/>
        <v>45672</v>
      </c>
      <c r="L469" s="145">
        <f t="shared" si="22"/>
        <v>2</v>
      </c>
      <c r="M469" s="146"/>
      <c r="N469" s="6">
        <f t="shared" si="23"/>
        <v>165</v>
      </c>
      <c r="O469" s="7">
        <f t="shared" si="24"/>
        <v>45672</v>
      </c>
    </row>
    <row r="470" spans="1:15" ht="15" x14ac:dyDescent="0.2">
      <c r="A470" s="208"/>
      <c r="B470" s="210"/>
      <c r="C470" s="211"/>
      <c r="D470" s="7">
        <v>138.4</v>
      </c>
      <c r="E470" s="6">
        <v>9</v>
      </c>
      <c r="F470" s="6">
        <v>170</v>
      </c>
      <c r="G470" s="7">
        <f t="shared" si="18"/>
        <v>211752.00000000003</v>
      </c>
      <c r="H470" s="145">
        <f t="shared" si="19"/>
        <v>9</v>
      </c>
      <c r="I470" s="146"/>
      <c r="J470" s="6">
        <f t="shared" si="20"/>
        <v>170</v>
      </c>
      <c r="K470" s="7">
        <f t="shared" si="21"/>
        <v>211752.00000000003</v>
      </c>
      <c r="L470" s="145">
        <f t="shared" si="22"/>
        <v>9</v>
      </c>
      <c r="M470" s="146"/>
      <c r="N470" s="6">
        <f t="shared" si="23"/>
        <v>170</v>
      </c>
      <c r="O470" s="7">
        <f t="shared" si="24"/>
        <v>211752.00000000003</v>
      </c>
    </row>
    <row r="471" spans="1:15" ht="15" x14ac:dyDescent="0.2">
      <c r="A471" s="208"/>
      <c r="B471" s="210"/>
      <c r="C471" s="211"/>
      <c r="D471" s="7">
        <v>40.1</v>
      </c>
      <c r="E471" s="6">
        <v>423</v>
      </c>
      <c r="F471" s="6">
        <v>170</v>
      </c>
      <c r="G471" s="7">
        <f>D471*E471*F471</f>
        <v>2883591</v>
      </c>
      <c r="H471" s="145">
        <f t="shared" si="19"/>
        <v>423</v>
      </c>
      <c r="I471" s="146"/>
      <c r="J471" s="6">
        <f>F471</f>
        <v>170</v>
      </c>
      <c r="K471" s="7">
        <f t="shared" si="21"/>
        <v>2883591</v>
      </c>
      <c r="L471" s="145">
        <f t="shared" si="22"/>
        <v>423</v>
      </c>
      <c r="M471" s="146"/>
      <c r="N471" s="6">
        <f t="shared" si="23"/>
        <v>170</v>
      </c>
      <c r="O471" s="7">
        <f t="shared" si="24"/>
        <v>2883591</v>
      </c>
    </row>
    <row r="472" spans="1:15" ht="15" x14ac:dyDescent="0.2">
      <c r="A472" s="208"/>
      <c r="B472" s="210"/>
      <c r="C472" s="211"/>
      <c r="D472" s="7">
        <v>246.1</v>
      </c>
      <c r="E472" s="6">
        <v>34</v>
      </c>
      <c r="F472" s="6">
        <v>170</v>
      </c>
      <c r="G472" s="7">
        <v>1756665</v>
      </c>
      <c r="H472" s="145">
        <f t="shared" si="19"/>
        <v>34</v>
      </c>
      <c r="I472" s="146"/>
      <c r="J472" s="6">
        <f t="shared" si="20"/>
        <v>170</v>
      </c>
      <c r="K472" s="7">
        <f t="shared" si="21"/>
        <v>1756665</v>
      </c>
      <c r="L472" s="145">
        <f t="shared" si="22"/>
        <v>34</v>
      </c>
      <c r="M472" s="146"/>
      <c r="N472" s="6">
        <f t="shared" si="23"/>
        <v>170</v>
      </c>
      <c r="O472" s="7">
        <f t="shared" si="24"/>
        <v>1756665</v>
      </c>
    </row>
    <row r="473" spans="1:15" ht="15" x14ac:dyDescent="0.2">
      <c r="A473" s="208"/>
      <c r="B473" s="210"/>
      <c r="C473" s="211"/>
      <c r="D473" s="7">
        <v>107.7</v>
      </c>
      <c r="E473" s="6">
        <v>77</v>
      </c>
      <c r="F473" s="6">
        <v>170</v>
      </c>
      <c r="G473" s="7">
        <f t="shared" si="18"/>
        <v>1409793</v>
      </c>
      <c r="H473" s="145">
        <f t="shared" si="19"/>
        <v>77</v>
      </c>
      <c r="I473" s="146"/>
      <c r="J473" s="6">
        <f t="shared" si="20"/>
        <v>170</v>
      </c>
      <c r="K473" s="7">
        <f t="shared" si="21"/>
        <v>1409793</v>
      </c>
      <c r="L473" s="145">
        <f t="shared" si="22"/>
        <v>77</v>
      </c>
      <c r="M473" s="146"/>
      <c r="N473" s="6">
        <f t="shared" si="23"/>
        <v>170</v>
      </c>
      <c r="O473" s="7">
        <f t="shared" si="24"/>
        <v>1409793</v>
      </c>
    </row>
    <row r="474" spans="1:15" ht="15" x14ac:dyDescent="0.2">
      <c r="A474" s="208"/>
      <c r="B474" s="210"/>
      <c r="C474" s="211"/>
      <c r="D474" s="7">
        <v>40.1</v>
      </c>
      <c r="E474" s="6">
        <v>91</v>
      </c>
      <c r="F474" s="6">
        <v>170</v>
      </c>
      <c r="G474" s="7">
        <f t="shared" si="18"/>
        <v>620347</v>
      </c>
      <c r="H474" s="145">
        <f t="shared" si="19"/>
        <v>91</v>
      </c>
      <c r="I474" s="146"/>
      <c r="J474" s="6">
        <f t="shared" si="20"/>
        <v>170</v>
      </c>
      <c r="K474" s="7">
        <f t="shared" si="21"/>
        <v>620347</v>
      </c>
      <c r="L474" s="145">
        <f t="shared" si="22"/>
        <v>91</v>
      </c>
      <c r="M474" s="146"/>
      <c r="N474" s="6">
        <f t="shared" si="23"/>
        <v>170</v>
      </c>
      <c r="O474" s="7">
        <f t="shared" si="24"/>
        <v>620347</v>
      </c>
    </row>
    <row r="475" spans="1:15" ht="15" x14ac:dyDescent="0.2">
      <c r="A475" s="208"/>
      <c r="B475" s="210"/>
      <c r="C475" s="211"/>
      <c r="D475" s="7">
        <v>246.1</v>
      </c>
      <c r="E475" s="6">
        <v>2</v>
      </c>
      <c r="F475" s="6">
        <v>170</v>
      </c>
      <c r="G475" s="7">
        <f t="shared" si="18"/>
        <v>83674</v>
      </c>
      <c r="H475" s="145">
        <f t="shared" si="19"/>
        <v>2</v>
      </c>
      <c r="I475" s="146"/>
      <c r="J475" s="6">
        <f t="shared" si="20"/>
        <v>170</v>
      </c>
      <c r="K475" s="7">
        <f t="shared" si="21"/>
        <v>83674</v>
      </c>
      <c r="L475" s="145">
        <f t="shared" si="22"/>
        <v>2</v>
      </c>
      <c r="M475" s="146"/>
      <c r="N475" s="6">
        <f t="shared" si="23"/>
        <v>170</v>
      </c>
      <c r="O475" s="7">
        <f t="shared" si="24"/>
        <v>83674</v>
      </c>
    </row>
    <row r="476" spans="1:15" ht="15" x14ac:dyDescent="0.2">
      <c r="A476" s="209"/>
      <c r="B476" s="212"/>
      <c r="C476" s="213"/>
      <c r="D476" s="7">
        <v>107.7</v>
      </c>
      <c r="E476" s="6">
        <v>8</v>
      </c>
      <c r="F476" s="6">
        <v>170</v>
      </c>
      <c r="G476" s="7">
        <f t="shared" si="18"/>
        <v>146472</v>
      </c>
      <c r="H476" s="145">
        <f t="shared" si="19"/>
        <v>8</v>
      </c>
      <c r="I476" s="146"/>
      <c r="J476" s="6">
        <f t="shared" si="20"/>
        <v>170</v>
      </c>
      <c r="K476" s="7">
        <f t="shared" si="21"/>
        <v>146472</v>
      </c>
      <c r="L476" s="145">
        <f t="shared" si="22"/>
        <v>8</v>
      </c>
      <c r="M476" s="146"/>
      <c r="N476" s="6">
        <f t="shared" si="23"/>
        <v>170</v>
      </c>
      <c r="O476" s="7">
        <f t="shared" si="24"/>
        <v>146472</v>
      </c>
    </row>
    <row r="477" spans="1:15" ht="15" x14ac:dyDescent="0.2">
      <c r="A477" s="6"/>
      <c r="B477" s="143" t="s">
        <v>73</v>
      </c>
      <c r="C477" s="144"/>
      <c r="D477" s="6"/>
      <c r="E477" s="6">
        <f>E467+E468+E469+E470+E471+E472+E473+E474+E475+E476</f>
        <v>675</v>
      </c>
      <c r="F477" s="6"/>
      <c r="G477" s="7">
        <f>7837000-1178000</f>
        <v>6659000</v>
      </c>
      <c r="H477" s="145">
        <f t="shared" si="19"/>
        <v>675</v>
      </c>
      <c r="I477" s="146"/>
      <c r="J477" s="6"/>
      <c r="K477" s="7">
        <f>G477</f>
        <v>6659000</v>
      </c>
      <c r="L477" s="145">
        <f>H477</f>
        <v>675</v>
      </c>
      <c r="M477" s="146"/>
      <c r="N477" s="6"/>
      <c r="O477" s="7">
        <f>K477</f>
        <v>6659000</v>
      </c>
    </row>
    <row r="478" spans="1:15" ht="15" customHeight="1" x14ac:dyDescent="0.2">
      <c r="A478" s="183" t="s">
        <v>267</v>
      </c>
      <c r="B478" s="183"/>
      <c r="C478" s="183"/>
      <c r="D478" s="183"/>
      <c r="E478" s="183"/>
      <c r="F478" s="183"/>
      <c r="G478" s="183"/>
      <c r="H478" s="183"/>
      <c r="I478" s="183"/>
      <c r="J478" s="183"/>
      <c r="K478" s="183"/>
      <c r="L478" s="183"/>
      <c r="M478" s="183"/>
      <c r="N478" s="183"/>
      <c r="O478" s="183"/>
    </row>
    <row r="479" spans="1:15" ht="15" x14ac:dyDescent="0.2">
      <c r="A479" s="1" t="s">
        <v>13</v>
      </c>
      <c r="D479" s="2">
        <v>9</v>
      </c>
      <c r="E479" s="2"/>
      <c r="F479" s="2"/>
    </row>
    <row r="480" spans="1:15" ht="15" x14ac:dyDescent="0.2">
      <c r="A480" s="1" t="s">
        <v>2</v>
      </c>
      <c r="C480" s="2">
        <v>50502</v>
      </c>
      <c r="D480" s="2"/>
      <c r="E480" s="2"/>
      <c r="F480" s="2"/>
    </row>
    <row r="481" spans="1:15" ht="20.100000000000001" customHeight="1" x14ac:dyDescent="0.2">
      <c r="A481" s="1" t="s">
        <v>3</v>
      </c>
      <c r="C481" s="3" t="s">
        <v>266</v>
      </c>
      <c r="D481" s="3"/>
      <c r="E481" s="3"/>
      <c r="F481" s="3"/>
    </row>
    <row r="482" spans="1:15" ht="18.75" customHeight="1" x14ac:dyDescent="0.2"/>
    <row r="483" spans="1:15" ht="33" customHeight="1" x14ac:dyDescent="0.2">
      <c r="A483" s="155" t="s">
        <v>4</v>
      </c>
      <c r="B483" s="156" t="s">
        <v>5</v>
      </c>
      <c r="C483" s="156"/>
      <c r="D483" s="157" t="s">
        <v>169</v>
      </c>
      <c r="E483" s="159" t="s">
        <v>245</v>
      </c>
      <c r="F483" s="160"/>
      <c r="G483" s="161"/>
      <c r="H483" s="156" t="s">
        <v>246</v>
      </c>
      <c r="I483" s="156"/>
      <c r="J483" s="156"/>
      <c r="K483" s="156"/>
      <c r="L483" s="156" t="s">
        <v>247</v>
      </c>
      <c r="M483" s="156"/>
      <c r="N483" s="156"/>
      <c r="O483" s="156"/>
    </row>
    <row r="484" spans="1:15" ht="33" customHeight="1" x14ac:dyDescent="0.2">
      <c r="A484" s="155"/>
      <c r="B484" s="156"/>
      <c r="C484" s="156"/>
      <c r="D484" s="158"/>
      <c r="E484" s="64" t="s">
        <v>17</v>
      </c>
      <c r="F484" s="64" t="s">
        <v>130</v>
      </c>
      <c r="G484" s="63" t="s">
        <v>9</v>
      </c>
      <c r="H484" s="159" t="s">
        <v>17</v>
      </c>
      <c r="I484" s="161"/>
      <c r="J484" s="64" t="s">
        <v>18</v>
      </c>
      <c r="K484" s="63" t="s">
        <v>9</v>
      </c>
      <c r="L484" s="159" t="s">
        <v>17</v>
      </c>
      <c r="M484" s="161"/>
      <c r="N484" s="64" t="s">
        <v>18</v>
      </c>
      <c r="O484" s="63" t="s">
        <v>9</v>
      </c>
    </row>
    <row r="485" spans="1:15" ht="20.100000000000001" customHeight="1" x14ac:dyDescent="0.2">
      <c r="A485" s="207">
        <v>1</v>
      </c>
      <c r="B485" s="162" t="s">
        <v>296</v>
      </c>
      <c r="C485" s="163"/>
      <c r="D485" s="7">
        <v>107.7</v>
      </c>
      <c r="E485" s="6">
        <v>91</v>
      </c>
      <c r="F485" s="6">
        <v>165</v>
      </c>
      <c r="G485" s="7">
        <f t="shared" ref="G485:G486" si="25">D485*E485*F485</f>
        <v>1617115.5000000002</v>
      </c>
      <c r="H485" s="145"/>
      <c r="I485" s="146"/>
      <c r="J485" s="6"/>
      <c r="K485" s="7"/>
      <c r="L485" s="145">
        <f t="shared" ref="L485:L486" si="26">H485</f>
        <v>0</v>
      </c>
      <c r="M485" s="146"/>
      <c r="N485" s="6">
        <f t="shared" ref="N485:O486" si="27">J485</f>
        <v>0</v>
      </c>
      <c r="O485" s="7">
        <f t="shared" si="27"/>
        <v>0</v>
      </c>
    </row>
    <row r="486" spans="1:15" ht="20.100000000000001" customHeight="1" x14ac:dyDescent="0.2">
      <c r="A486" s="208"/>
      <c r="B486" s="210"/>
      <c r="C486" s="211"/>
      <c r="D486" s="7">
        <v>107.7</v>
      </c>
      <c r="E486" s="6">
        <v>340</v>
      </c>
      <c r="F486" s="6">
        <v>170</v>
      </c>
      <c r="G486" s="7">
        <f t="shared" si="25"/>
        <v>6225060</v>
      </c>
      <c r="H486" s="145"/>
      <c r="I486" s="146"/>
      <c r="J486" s="6"/>
      <c r="K486" s="7"/>
      <c r="L486" s="145">
        <f t="shared" si="26"/>
        <v>0</v>
      </c>
      <c r="M486" s="146"/>
      <c r="N486" s="6">
        <f t="shared" si="27"/>
        <v>0</v>
      </c>
      <c r="O486" s="7">
        <f t="shared" si="27"/>
        <v>0</v>
      </c>
    </row>
    <row r="487" spans="1:15" ht="20.100000000000001" customHeight="1" x14ac:dyDescent="0.2">
      <c r="A487" s="6"/>
      <c r="B487" s="143" t="s">
        <v>73</v>
      </c>
      <c r="C487" s="144"/>
      <c r="D487" s="6"/>
      <c r="E487" s="6">
        <f>SUM(E485:E486)</f>
        <v>431</v>
      </c>
      <c r="F487" s="6"/>
      <c r="G487" s="27">
        <v>7842714</v>
      </c>
      <c r="H487" s="145"/>
      <c r="I487" s="146"/>
      <c r="J487" s="6"/>
      <c r="K487" s="7"/>
      <c r="L487" s="145">
        <f>H487</f>
        <v>0</v>
      </c>
      <c r="M487" s="146"/>
      <c r="N487" s="6"/>
      <c r="O487" s="7">
        <f>K487</f>
        <v>0</v>
      </c>
    </row>
    <row r="488" spans="1:15" ht="18.75" x14ac:dyDescent="0.3">
      <c r="A488" s="84" t="s">
        <v>13</v>
      </c>
      <c r="B488" s="84"/>
      <c r="C488" s="84"/>
      <c r="D488" s="85">
        <v>8</v>
      </c>
      <c r="E488" s="85"/>
      <c r="F488" s="85"/>
      <c r="G488" s="84"/>
      <c r="H488" s="84"/>
      <c r="I488" s="84"/>
      <c r="J488" s="84"/>
      <c r="K488" s="84"/>
      <c r="L488" s="84"/>
      <c r="M488" s="84"/>
      <c r="N488" s="84"/>
      <c r="O488" s="84"/>
    </row>
    <row r="489" spans="1:15" ht="18.75" x14ac:dyDescent="0.3">
      <c r="A489" s="84" t="s">
        <v>2</v>
      </c>
      <c r="B489" s="84"/>
      <c r="C489" s="85">
        <v>50400</v>
      </c>
      <c r="D489" s="85"/>
      <c r="E489" s="85"/>
      <c r="F489" s="85"/>
      <c r="G489" s="84"/>
      <c r="H489" s="84"/>
      <c r="I489" s="84"/>
      <c r="J489" s="84"/>
      <c r="K489" s="84"/>
      <c r="L489" s="84"/>
      <c r="M489" s="84"/>
      <c r="N489" s="84"/>
      <c r="O489" s="84"/>
    </row>
    <row r="490" spans="1:15" ht="18.75" x14ac:dyDescent="0.3">
      <c r="A490" s="84" t="s">
        <v>3</v>
      </c>
      <c r="B490" s="84"/>
      <c r="C490" s="86" t="s">
        <v>279</v>
      </c>
      <c r="D490" s="86"/>
      <c r="E490" s="86"/>
      <c r="F490" s="86"/>
      <c r="G490" s="84"/>
      <c r="H490" s="84"/>
      <c r="I490" s="84"/>
      <c r="J490" s="84"/>
      <c r="K490" s="84"/>
      <c r="L490" s="84"/>
      <c r="M490" s="84"/>
      <c r="N490" s="84"/>
      <c r="O490" s="84"/>
    </row>
    <row r="491" spans="1:15" ht="18.75" x14ac:dyDescent="0.3">
      <c r="A491" s="84"/>
      <c r="B491" s="84"/>
      <c r="C491" s="84"/>
      <c r="D491" s="84"/>
      <c r="E491" s="84"/>
      <c r="F491" s="84"/>
      <c r="G491" s="84"/>
      <c r="H491" s="84"/>
      <c r="I491" s="84"/>
      <c r="J491" s="84"/>
      <c r="K491" s="84"/>
      <c r="L491" s="84"/>
      <c r="M491" s="84"/>
      <c r="N491" s="84"/>
      <c r="O491" s="84"/>
    </row>
    <row r="492" spans="1:15" ht="18.75" x14ac:dyDescent="0.3">
      <c r="A492" s="228" t="s">
        <v>4</v>
      </c>
      <c r="B492" s="198" t="s">
        <v>5</v>
      </c>
      <c r="C492" s="198"/>
      <c r="D492" s="199" t="s">
        <v>169</v>
      </c>
      <c r="E492" s="178" t="s">
        <v>245</v>
      </c>
      <c r="F492" s="205"/>
      <c r="G492" s="179"/>
      <c r="H492" s="206" t="s">
        <v>246</v>
      </c>
      <c r="I492" s="206"/>
      <c r="J492" s="206"/>
      <c r="K492" s="206"/>
      <c r="L492" s="206" t="s">
        <v>247</v>
      </c>
      <c r="M492" s="206"/>
      <c r="N492" s="206"/>
      <c r="O492" s="206"/>
    </row>
    <row r="493" spans="1:15" ht="37.5" x14ac:dyDescent="0.2">
      <c r="A493" s="228"/>
      <c r="B493" s="198"/>
      <c r="C493" s="198"/>
      <c r="D493" s="200"/>
      <c r="E493" s="87" t="s">
        <v>17</v>
      </c>
      <c r="F493" s="87" t="s">
        <v>130</v>
      </c>
      <c r="G493" s="88" t="s">
        <v>9</v>
      </c>
      <c r="H493" s="229" t="s">
        <v>17</v>
      </c>
      <c r="I493" s="230"/>
      <c r="J493" s="87" t="s">
        <v>18</v>
      </c>
      <c r="K493" s="88" t="s">
        <v>9</v>
      </c>
      <c r="L493" s="229" t="s">
        <v>17</v>
      </c>
      <c r="M493" s="230"/>
      <c r="N493" s="87" t="s">
        <v>18</v>
      </c>
      <c r="O493" s="88" t="s">
        <v>9</v>
      </c>
    </row>
    <row r="494" spans="1:15" ht="18.75" x14ac:dyDescent="0.3">
      <c r="A494" s="89">
        <v>1</v>
      </c>
      <c r="B494" s="231" t="s">
        <v>278</v>
      </c>
      <c r="C494" s="232"/>
      <c r="D494" s="90">
        <v>138.4</v>
      </c>
      <c r="E494" s="89">
        <v>2</v>
      </c>
      <c r="F494" s="89">
        <v>165</v>
      </c>
      <c r="G494" s="90">
        <f>D494*E494*F494</f>
        <v>45672</v>
      </c>
      <c r="H494" s="178"/>
      <c r="I494" s="179"/>
      <c r="J494" s="89"/>
      <c r="K494" s="89"/>
      <c r="L494" s="178"/>
      <c r="M494" s="179"/>
      <c r="N494" s="89"/>
      <c r="O494" s="89"/>
    </row>
    <row r="495" spans="1:15" ht="18.75" x14ac:dyDescent="0.3">
      <c r="A495" s="89"/>
      <c r="B495" s="233"/>
      <c r="C495" s="234"/>
      <c r="D495" s="90">
        <v>138.4</v>
      </c>
      <c r="E495" s="89">
        <v>9</v>
      </c>
      <c r="F495" s="89">
        <v>170</v>
      </c>
      <c r="G495" s="90">
        <f t="shared" ref="G495:G496" si="28">D495*E495*F495</f>
        <v>211752.00000000003</v>
      </c>
      <c r="H495" s="178"/>
      <c r="I495" s="179"/>
      <c r="J495" s="89"/>
      <c r="K495" s="89"/>
      <c r="L495" s="178"/>
      <c r="M495" s="179"/>
      <c r="N495" s="89"/>
      <c r="O495" s="89"/>
    </row>
    <row r="496" spans="1:15" ht="18.75" x14ac:dyDescent="0.3">
      <c r="A496" s="89"/>
      <c r="B496" s="233"/>
      <c r="C496" s="234"/>
      <c r="D496" s="90">
        <v>246.1</v>
      </c>
      <c r="E496" s="89">
        <v>22</v>
      </c>
      <c r="F496" s="89">
        <v>170</v>
      </c>
      <c r="G496" s="90">
        <f t="shared" si="28"/>
        <v>920414</v>
      </c>
      <c r="H496" s="178"/>
      <c r="I496" s="179"/>
      <c r="J496" s="89"/>
      <c r="K496" s="89"/>
      <c r="L496" s="178"/>
      <c r="M496" s="179"/>
      <c r="N496" s="89"/>
      <c r="O496" s="89"/>
    </row>
    <row r="497" spans="1:16" ht="18.75" x14ac:dyDescent="0.3">
      <c r="A497" s="89"/>
      <c r="B497" s="180" t="s">
        <v>73</v>
      </c>
      <c r="C497" s="181"/>
      <c r="D497" s="89"/>
      <c r="E497" s="89"/>
      <c r="F497" s="89"/>
      <c r="G497" s="91">
        <v>1178000</v>
      </c>
      <c r="H497" s="178"/>
      <c r="I497" s="179"/>
      <c r="J497" s="89"/>
      <c r="K497" s="89"/>
      <c r="L497" s="178"/>
      <c r="M497" s="179"/>
      <c r="N497" s="89"/>
      <c r="O497" s="89"/>
    </row>
    <row r="498" spans="1:16" ht="20.100000000000001" customHeight="1" x14ac:dyDescent="0.2">
      <c r="A498" s="177" t="s">
        <v>288</v>
      </c>
      <c r="B498" s="177"/>
      <c r="C498" s="177"/>
      <c r="D498" s="177"/>
      <c r="E498" s="177"/>
      <c r="F498" s="177"/>
      <c r="G498" s="177"/>
      <c r="H498" s="177"/>
      <c r="I498" s="177"/>
      <c r="J498" s="177"/>
      <c r="K498" s="177"/>
      <c r="L498" s="177"/>
      <c r="M498" s="177"/>
      <c r="N498" s="177"/>
      <c r="O498" s="177"/>
    </row>
    <row r="499" spans="1:16" ht="20.100000000000001" customHeight="1" x14ac:dyDescent="0.2">
      <c r="A499" s="116" t="s">
        <v>13</v>
      </c>
      <c r="B499" s="116"/>
      <c r="C499" s="116"/>
      <c r="D499" s="117">
        <v>9</v>
      </c>
      <c r="E499" s="117"/>
      <c r="F499" s="117"/>
      <c r="G499" s="116"/>
      <c r="H499" s="116"/>
      <c r="I499" s="116"/>
      <c r="J499" s="116"/>
      <c r="K499" s="116"/>
      <c r="L499" s="116"/>
      <c r="M499" s="116"/>
      <c r="N499" s="116"/>
      <c r="O499" s="116"/>
    </row>
    <row r="500" spans="1:16" ht="20.100000000000001" customHeight="1" x14ac:dyDescent="0.2">
      <c r="A500" s="116" t="s">
        <v>2</v>
      </c>
      <c r="B500" s="116"/>
      <c r="C500" s="117">
        <v>50501</v>
      </c>
      <c r="D500" s="117"/>
      <c r="E500" s="117"/>
      <c r="F500" s="117"/>
      <c r="G500" s="116"/>
      <c r="H500" s="116"/>
      <c r="I500" s="116"/>
      <c r="J500" s="116"/>
      <c r="K500" s="116"/>
      <c r="L500" s="116"/>
      <c r="M500" s="116"/>
      <c r="N500" s="116"/>
      <c r="O500" s="116"/>
    </row>
    <row r="501" spans="1:16" ht="20.100000000000001" customHeight="1" x14ac:dyDescent="0.2">
      <c r="A501" s="116" t="s">
        <v>3</v>
      </c>
      <c r="B501" s="116"/>
      <c r="C501" s="118" t="s">
        <v>286</v>
      </c>
      <c r="D501" s="118"/>
      <c r="E501" s="118"/>
      <c r="F501" s="118"/>
      <c r="G501" s="116"/>
      <c r="H501" s="116"/>
      <c r="I501" s="116"/>
      <c r="J501" s="116"/>
      <c r="K501" s="116"/>
      <c r="L501" s="116"/>
      <c r="M501" s="116"/>
      <c r="N501" s="116"/>
      <c r="O501" s="116"/>
    </row>
    <row r="502" spans="1:16" ht="20.100000000000001" customHeight="1" x14ac:dyDescent="0.2">
      <c r="A502" s="116"/>
      <c r="B502" s="116"/>
      <c r="C502" s="116"/>
      <c r="D502" s="116"/>
      <c r="E502" s="116"/>
      <c r="F502" s="116"/>
      <c r="G502" s="116"/>
      <c r="H502" s="116"/>
      <c r="I502" s="116"/>
      <c r="J502" s="116"/>
      <c r="K502" s="116"/>
      <c r="L502" s="116"/>
      <c r="M502" s="116"/>
      <c r="N502" s="116"/>
      <c r="O502" s="116"/>
    </row>
    <row r="503" spans="1:16" ht="20.100000000000001" customHeight="1" x14ac:dyDescent="0.2">
      <c r="A503" s="166" t="s">
        <v>4</v>
      </c>
      <c r="B503" s="167" t="s">
        <v>5</v>
      </c>
      <c r="C503" s="167"/>
      <c r="D503" s="168" t="s">
        <v>169</v>
      </c>
      <c r="E503" s="149" t="s">
        <v>245</v>
      </c>
      <c r="F503" s="170"/>
      <c r="G503" s="150"/>
      <c r="H503" s="149" t="s">
        <v>246</v>
      </c>
      <c r="I503" s="170"/>
      <c r="J503" s="170"/>
      <c r="K503" s="150"/>
      <c r="L503" s="149" t="s">
        <v>247</v>
      </c>
      <c r="M503" s="170"/>
      <c r="N503" s="170"/>
      <c r="O503" s="150"/>
    </row>
    <row r="504" spans="1:16" ht="43.5" customHeight="1" x14ac:dyDescent="0.2">
      <c r="A504" s="166"/>
      <c r="B504" s="167"/>
      <c r="C504" s="167"/>
      <c r="D504" s="169"/>
      <c r="E504" s="119" t="s">
        <v>17</v>
      </c>
      <c r="F504" s="119" t="s">
        <v>130</v>
      </c>
      <c r="G504" s="120" t="s">
        <v>9</v>
      </c>
      <c r="H504" s="151" t="s">
        <v>17</v>
      </c>
      <c r="I504" s="152"/>
      <c r="J504" s="119" t="s">
        <v>18</v>
      </c>
      <c r="K504" s="120" t="s">
        <v>9</v>
      </c>
      <c r="L504" s="151" t="s">
        <v>17</v>
      </c>
      <c r="M504" s="152"/>
      <c r="N504" s="119" t="s">
        <v>18</v>
      </c>
      <c r="O504" s="120" t="s">
        <v>9</v>
      </c>
    </row>
    <row r="505" spans="1:16" ht="43.5" customHeight="1" x14ac:dyDescent="0.2">
      <c r="A505" s="121">
        <v>1</v>
      </c>
      <c r="B505" s="235" t="s">
        <v>289</v>
      </c>
      <c r="C505" s="236"/>
      <c r="D505" s="122">
        <v>92.54</v>
      </c>
      <c r="E505" s="123">
        <v>193</v>
      </c>
      <c r="F505" s="123">
        <v>30</v>
      </c>
      <c r="G505" s="122">
        <v>535815</v>
      </c>
      <c r="H505" s="149"/>
      <c r="I505" s="150"/>
      <c r="J505" s="123"/>
      <c r="K505" s="123"/>
      <c r="L505" s="149"/>
      <c r="M505" s="150"/>
      <c r="N505" s="123"/>
      <c r="O505" s="123"/>
    </row>
    <row r="506" spans="1:16" ht="20.100000000000001" customHeight="1" x14ac:dyDescent="0.2">
      <c r="A506" s="123"/>
      <c r="B506" s="153" t="s">
        <v>73</v>
      </c>
      <c r="C506" s="154"/>
      <c r="D506" s="123"/>
      <c r="E506" s="123"/>
      <c r="F506" s="123"/>
      <c r="G506" s="122">
        <f>G505</f>
        <v>535815</v>
      </c>
      <c r="H506" s="149"/>
      <c r="I506" s="150"/>
      <c r="J506" s="123"/>
      <c r="K506" s="123"/>
      <c r="L506" s="149"/>
      <c r="M506" s="150"/>
      <c r="N506" s="123"/>
      <c r="O506" s="123"/>
    </row>
    <row r="507" spans="1:16" ht="20.100000000000001" customHeight="1" x14ac:dyDescent="0.2">
      <c r="A507" s="124"/>
      <c r="B507" s="125"/>
      <c r="C507" s="125"/>
      <c r="D507" s="124"/>
      <c r="E507" s="124"/>
      <c r="F507" s="124"/>
      <c r="G507" s="126"/>
      <c r="H507" s="127"/>
      <c r="I507" s="127"/>
      <c r="J507" s="124"/>
      <c r="K507" s="124"/>
      <c r="L507" s="127"/>
      <c r="M507" s="127"/>
      <c r="N507" s="124"/>
      <c r="O507" s="124"/>
    </row>
    <row r="508" spans="1:16" customFormat="1" ht="15" x14ac:dyDescent="0.25">
      <c r="A508" s="177" t="s">
        <v>290</v>
      </c>
      <c r="B508" s="177"/>
      <c r="C508" s="177"/>
      <c r="D508" s="177"/>
      <c r="E508" s="177"/>
      <c r="F508" s="177"/>
      <c r="G508" s="177"/>
      <c r="H508" s="177"/>
      <c r="I508" s="177"/>
      <c r="J508" s="177"/>
      <c r="K508" s="177"/>
      <c r="L508" s="177"/>
      <c r="M508" s="177"/>
      <c r="N508" s="177"/>
      <c r="O508" s="177"/>
      <c r="P508" s="128"/>
    </row>
    <row r="509" spans="1:16" customFormat="1" ht="15.75" x14ac:dyDescent="0.25">
      <c r="A509" s="116" t="s">
        <v>13</v>
      </c>
      <c r="B509" s="116"/>
      <c r="C509" s="116"/>
      <c r="D509" s="117">
        <v>8</v>
      </c>
      <c r="E509" s="117"/>
      <c r="F509" s="117"/>
      <c r="G509" s="116"/>
      <c r="H509" s="116"/>
      <c r="I509" s="116"/>
      <c r="J509" s="116"/>
      <c r="K509" s="116"/>
      <c r="L509" s="116"/>
      <c r="M509" s="116"/>
      <c r="N509" s="116"/>
      <c r="O509" s="116"/>
      <c r="P509" s="128"/>
    </row>
    <row r="510" spans="1:16" customFormat="1" ht="15.75" x14ac:dyDescent="0.25">
      <c r="A510" s="116" t="s">
        <v>2</v>
      </c>
      <c r="B510" s="116"/>
      <c r="C510" s="117">
        <v>50300</v>
      </c>
      <c r="D510" s="117"/>
      <c r="E510" s="117"/>
      <c r="F510" s="117"/>
      <c r="G510" s="116"/>
      <c r="H510" s="116"/>
      <c r="I510" s="116"/>
      <c r="J510" s="116"/>
      <c r="K510" s="116"/>
      <c r="L510" s="116"/>
      <c r="M510" s="116"/>
      <c r="N510" s="116"/>
      <c r="O510" s="116"/>
      <c r="P510" s="128"/>
    </row>
    <row r="511" spans="1:16" customFormat="1" ht="15.75" x14ac:dyDescent="0.25">
      <c r="A511" s="116" t="s">
        <v>3</v>
      </c>
      <c r="B511" s="116"/>
      <c r="C511" s="118" t="s">
        <v>291</v>
      </c>
      <c r="D511" s="118"/>
      <c r="E511" s="118"/>
      <c r="F511" s="118"/>
      <c r="G511" s="116"/>
      <c r="H511" s="116"/>
      <c r="I511" s="116"/>
      <c r="J511" s="116"/>
      <c r="K511" s="116"/>
      <c r="L511" s="116"/>
      <c r="M511" s="116"/>
      <c r="N511" s="116"/>
      <c r="O511" s="116"/>
      <c r="P511" s="128"/>
    </row>
    <row r="512" spans="1:16" customFormat="1" ht="15.75" x14ac:dyDescent="0.25">
      <c r="A512" s="116"/>
      <c r="B512" s="116"/>
      <c r="C512" s="116"/>
      <c r="D512" s="116"/>
      <c r="E512" s="116"/>
      <c r="F512" s="116"/>
      <c r="G512" s="116"/>
      <c r="H512" s="116"/>
      <c r="I512" s="116"/>
      <c r="J512" s="116"/>
      <c r="K512" s="116"/>
      <c r="L512" s="116"/>
      <c r="M512" s="116"/>
      <c r="N512" s="116"/>
      <c r="O512" s="116"/>
      <c r="P512" s="128"/>
    </row>
    <row r="513" spans="1:16" customFormat="1" ht="35.1" customHeight="1" x14ac:dyDescent="0.25">
      <c r="A513" s="166" t="s">
        <v>4</v>
      </c>
      <c r="B513" s="167" t="s">
        <v>5</v>
      </c>
      <c r="C513" s="167"/>
      <c r="D513" s="168" t="s">
        <v>169</v>
      </c>
      <c r="E513" s="149" t="s">
        <v>245</v>
      </c>
      <c r="F513" s="170"/>
      <c r="G513" s="150"/>
      <c r="H513" s="149" t="s">
        <v>246</v>
      </c>
      <c r="I513" s="170"/>
      <c r="J513" s="170"/>
      <c r="K513" s="150"/>
      <c r="L513" s="149" t="s">
        <v>247</v>
      </c>
      <c r="M513" s="170"/>
      <c r="N513" s="170"/>
      <c r="O513" s="150"/>
      <c r="P513" s="128"/>
    </row>
    <row r="514" spans="1:16" customFormat="1" ht="35.1" customHeight="1" x14ac:dyDescent="0.25">
      <c r="A514" s="166"/>
      <c r="B514" s="167"/>
      <c r="C514" s="167"/>
      <c r="D514" s="169"/>
      <c r="E514" s="119" t="s">
        <v>17</v>
      </c>
      <c r="F514" s="119" t="s">
        <v>130</v>
      </c>
      <c r="G514" s="120" t="s">
        <v>9</v>
      </c>
      <c r="H514" s="151" t="s">
        <v>17</v>
      </c>
      <c r="I514" s="152"/>
      <c r="J514" s="119" t="s">
        <v>18</v>
      </c>
      <c r="K514" s="120" t="s">
        <v>9</v>
      </c>
      <c r="L514" s="151" t="s">
        <v>17</v>
      </c>
      <c r="M514" s="152"/>
      <c r="N514" s="119" t="s">
        <v>18</v>
      </c>
      <c r="O514" s="120" t="s">
        <v>9</v>
      </c>
      <c r="P514" s="128"/>
    </row>
    <row r="515" spans="1:16" customFormat="1" ht="72.75" customHeight="1" x14ac:dyDescent="0.25">
      <c r="A515" s="121">
        <v>1</v>
      </c>
      <c r="B515" s="235" t="s">
        <v>292</v>
      </c>
      <c r="C515" s="236"/>
      <c r="D515" s="122">
        <v>73.5</v>
      </c>
      <c r="E515" s="123">
        <v>143</v>
      </c>
      <c r="F515" s="123">
        <v>30</v>
      </c>
      <c r="G515" s="122">
        <f>D515*E515*F515</f>
        <v>315315</v>
      </c>
      <c r="H515" s="149"/>
      <c r="I515" s="150"/>
      <c r="J515" s="123"/>
      <c r="K515" s="123"/>
      <c r="L515" s="149"/>
      <c r="M515" s="150"/>
      <c r="N515" s="123"/>
      <c r="O515" s="123"/>
      <c r="P515" s="128"/>
    </row>
    <row r="516" spans="1:16" customFormat="1" ht="35.1" customHeight="1" x14ac:dyDescent="0.25">
      <c r="A516" s="123"/>
      <c r="B516" s="153" t="s">
        <v>73</v>
      </c>
      <c r="C516" s="154"/>
      <c r="D516" s="123"/>
      <c r="E516" s="123"/>
      <c r="F516" s="123"/>
      <c r="G516" s="122">
        <f>G515</f>
        <v>315315</v>
      </c>
      <c r="H516" s="149"/>
      <c r="I516" s="150"/>
      <c r="J516" s="123"/>
      <c r="K516" s="123"/>
      <c r="L516" s="149"/>
      <c r="M516" s="150"/>
      <c r="N516" s="123"/>
      <c r="O516" s="123"/>
      <c r="P516" s="128"/>
    </row>
    <row r="517" spans="1:16" customFormat="1" ht="17.25" customHeight="1" x14ac:dyDescent="0.25">
      <c r="A517" s="132" t="s">
        <v>13</v>
      </c>
      <c r="B517" s="132"/>
      <c r="C517" s="132"/>
      <c r="D517" s="133">
        <v>8</v>
      </c>
      <c r="E517" s="133"/>
      <c r="F517" s="133"/>
      <c r="G517" s="132"/>
      <c r="H517" s="132"/>
      <c r="I517" s="132"/>
      <c r="J517" s="132"/>
      <c r="K517" s="132"/>
      <c r="L517" s="132"/>
      <c r="M517" s="132"/>
      <c r="N517" s="132"/>
      <c r="O517" s="132"/>
      <c r="P517" s="128"/>
    </row>
    <row r="518" spans="1:16" customFormat="1" ht="19.5" customHeight="1" x14ac:dyDescent="0.25">
      <c r="A518" s="132" t="s">
        <v>2</v>
      </c>
      <c r="B518" s="132"/>
      <c r="C518" s="133">
        <v>50300</v>
      </c>
      <c r="D518" s="133"/>
      <c r="E518" s="133"/>
      <c r="F518" s="133"/>
      <c r="G518" s="132"/>
      <c r="H518" s="132"/>
      <c r="I518" s="132"/>
      <c r="J518" s="132"/>
      <c r="K518" s="132"/>
      <c r="L518" s="132"/>
      <c r="M518" s="132"/>
      <c r="N518" s="132"/>
      <c r="O518" s="132"/>
      <c r="P518" s="128"/>
    </row>
    <row r="519" spans="1:16" customFormat="1" ht="24" customHeight="1" x14ac:dyDescent="0.25">
      <c r="A519" s="132" t="s">
        <v>3</v>
      </c>
      <c r="B519" s="132"/>
      <c r="C519" s="134" t="s">
        <v>291</v>
      </c>
      <c r="D519" s="134"/>
      <c r="E519" s="134"/>
      <c r="F519" s="134"/>
      <c r="G519" s="132"/>
      <c r="H519" s="132"/>
      <c r="I519" s="132"/>
      <c r="J519" s="132"/>
      <c r="K519" s="132"/>
      <c r="L519" s="132"/>
      <c r="M519" s="132"/>
      <c r="N519" s="132"/>
      <c r="O519" s="132"/>
      <c r="P519" s="128"/>
    </row>
    <row r="520" spans="1:16" customFormat="1" ht="35.1" customHeight="1" x14ac:dyDescent="0.25">
      <c r="A520" s="132"/>
      <c r="B520" s="132"/>
      <c r="C520" s="132"/>
      <c r="D520" s="132"/>
      <c r="E520" s="132"/>
      <c r="F520" s="132"/>
      <c r="G520" s="132"/>
      <c r="H520" s="132"/>
      <c r="I520" s="132"/>
      <c r="J520" s="132"/>
      <c r="K520" s="132"/>
      <c r="L520" s="132"/>
      <c r="M520" s="132"/>
      <c r="N520" s="132"/>
      <c r="O520" s="132"/>
      <c r="P520" s="128"/>
    </row>
    <row r="521" spans="1:16" customFormat="1" ht="35.1" customHeight="1" x14ac:dyDescent="0.25">
      <c r="A521" s="237" t="s">
        <v>4</v>
      </c>
      <c r="B521" s="238" t="s">
        <v>5</v>
      </c>
      <c r="C521" s="238"/>
      <c r="D521" s="239" t="s">
        <v>16</v>
      </c>
      <c r="E521" s="241" t="s">
        <v>245</v>
      </c>
      <c r="F521" s="242"/>
      <c r="G521" s="243"/>
      <c r="H521" s="244" t="s">
        <v>250</v>
      </c>
      <c r="I521" s="244"/>
      <c r="J521" s="244"/>
      <c r="K521" s="244"/>
      <c r="L521" s="244" t="s">
        <v>247</v>
      </c>
      <c r="M521" s="244"/>
      <c r="N521" s="244"/>
      <c r="O521" s="244"/>
      <c r="P521" s="128"/>
    </row>
    <row r="522" spans="1:16" ht="33.75" customHeight="1" x14ac:dyDescent="0.2">
      <c r="A522" s="237"/>
      <c r="B522" s="238"/>
      <c r="C522" s="238"/>
      <c r="D522" s="240"/>
      <c r="E522" s="135" t="s">
        <v>17</v>
      </c>
      <c r="F522" s="135" t="s">
        <v>18</v>
      </c>
      <c r="G522" s="136" t="s">
        <v>9</v>
      </c>
      <c r="H522" s="245" t="s">
        <v>17</v>
      </c>
      <c r="I522" s="246"/>
      <c r="J522" s="135" t="s">
        <v>18</v>
      </c>
      <c r="K522" s="136" t="s">
        <v>9</v>
      </c>
      <c r="L522" s="245" t="s">
        <v>17</v>
      </c>
      <c r="M522" s="246"/>
      <c r="N522" s="135" t="s">
        <v>18</v>
      </c>
      <c r="O522" s="136" t="s">
        <v>9</v>
      </c>
    </row>
    <row r="523" spans="1:16" ht="20.100000000000001" customHeight="1" x14ac:dyDescent="0.2">
      <c r="A523" s="137">
        <v>1</v>
      </c>
      <c r="B523" s="247" t="s">
        <v>301</v>
      </c>
      <c r="C523" s="248"/>
      <c r="D523" s="137"/>
      <c r="E523" s="137"/>
      <c r="F523" s="138"/>
      <c r="G523" s="138">
        <v>48250</v>
      </c>
      <c r="H523" s="241"/>
      <c r="I523" s="243"/>
      <c r="J523" s="138"/>
      <c r="K523" s="138"/>
      <c r="L523" s="241"/>
      <c r="M523" s="243"/>
      <c r="N523" s="138"/>
      <c r="O523" s="138"/>
    </row>
    <row r="524" spans="1:16" ht="36" customHeight="1" x14ac:dyDescent="0.2">
      <c r="A524" s="137"/>
      <c r="B524" s="247" t="s">
        <v>64</v>
      </c>
      <c r="C524" s="248"/>
      <c r="D524" s="137"/>
      <c r="E524" s="137"/>
      <c r="F524" s="138"/>
      <c r="G524" s="138">
        <f>SUM(G523:G523)</f>
        <v>48250</v>
      </c>
      <c r="H524" s="241"/>
      <c r="I524" s="243"/>
      <c r="J524" s="138"/>
      <c r="K524" s="138"/>
      <c r="L524" s="245"/>
      <c r="M524" s="246"/>
      <c r="N524" s="138"/>
      <c r="O524" s="138"/>
    </row>
    <row r="525" spans="1:16" ht="15" x14ac:dyDescent="0.2">
      <c r="A525" s="10"/>
      <c r="B525" s="11"/>
      <c r="C525" s="11"/>
      <c r="D525" s="10"/>
      <c r="E525" s="10"/>
      <c r="F525" s="10"/>
      <c r="G525" s="13"/>
      <c r="H525" s="43"/>
      <c r="I525" s="43"/>
      <c r="J525" s="10"/>
      <c r="K525" s="13"/>
      <c r="L525" s="43"/>
      <c r="M525" s="43"/>
      <c r="N525" s="10"/>
      <c r="O525" s="13"/>
    </row>
    <row r="526" spans="1:16" ht="15" x14ac:dyDescent="0.2">
      <c r="A526" s="10"/>
      <c r="B526" s="11"/>
      <c r="C526" s="11"/>
      <c r="D526" s="10"/>
      <c r="E526" s="10"/>
      <c r="F526" s="10"/>
      <c r="G526" s="13"/>
      <c r="H526" s="12"/>
      <c r="I526" s="12"/>
      <c r="J526" s="10"/>
      <c r="K526" s="10"/>
      <c r="L526" s="12"/>
      <c r="M526" s="12"/>
      <c r="N526" s="10"/>
      <c r="O526" s="10"/>
    </row>
    <row r="527" spans="1:16" ht="15" x14ac:dyDescent="0.2">
      <c r="A527" s="183" t="s">
        <v>235</v>
      </c>
      <c r="B527" s="183"/>
      <c r="C527" s="183"/>
      <c r="D527" s="183"/>
      <c r="E527" s="183"/>
      <c r="F527" s="183"/>
      <c r="G527" s="183"/>
      <c r="H527" s="183"/>
      <c r="I527" s="183"/>
      <c r="J527" s="183"/>
      <c r="K527" s="183"/>
      <c r="L527" s="183"/>
      <c r="M527" s="183"/>
      <c r="N527" s="183"/>
      <c r="O527" s="183"/>
    </row>
    <row r="528" spans="1:16" ht="15" x14ac:dyDescent="0.2">
      <c r="A528" s="1" t="s">
        <v>13</v>
      </c>
      <c r="D528" s="2">
        <v>8</v>
      </c>
      <c r="E528" s="2"/>
      <c r="F528" s="2"/>
    </row>
    <row r="529" spans="1:15" ht="15" x14ac:dyDescent="0.2">
      <c r="A529" s="1" t="s">
        <v>2</v>
      </c>
      <c r="C529" s="2">
        <v>50400</v>
      </c>
      <c r="D529" s="2"/>
      <c r="E529" s="2"/>
      <c r="F529" s="2"/>
    </row>
    <row r="530" spans="1:15" ht="15" x14ac:dyDescent="0.2">
      <c r="A530" s="1" t="s">
        <v>3</v>
      </c>
      <c r="C530" s="3" t="s">
        <v>117</v>
      </c>
      <c r="D530" s="3"/>
      <c r="E530" s="3"/>
      <c r="F530" s="3"/>
    </row>
    <row r="531" spans="1:15" ht="33" customHeight="1" x14ac:dyDescent="0.2"/>
    <row r="532" spans="1:15" ht="33" customHeight="1" x14ac:dyDescent="0.2">
      <c r="A532" s="207" t="s">
        <v>4</v>
      </c>
      <c r="B532" s="201" t="s">
        <v>5</v>
      </c>
      <c r="C532" s="202"/>
      <c r="D532" s="157" t="s">
        <v>16</v>
      </c>
      <c r="E532" s="159" t="s">
        <v>245</v>
      </c>
      <c r="F532" s="160"/>
      <c r="G532" s="161"/>
      <c r="H532" s="159" t="s">
        <v>246</v>
      </c>
      <c r="I532" s="160"/>
      <c r="J532" s="160"/>
      <c r="K532" s="161"/>
      <c r="L532" s="159" t="s">
        <v>247</v>
      </c>
      <c r="M532" s="160"/>
      <c r="N532" s="160"/>
      <c r="O532" s="161"/>
    </row>
    <row r="533" spans="1:15" ht="20.100000000000001" customHeight="1" x14ac:dyDescent="0.2">
      <c r="A533" s="209"/>
      <c r="B533" s="203"/>
      <c r="C533" s="204"/>
      <c r="D533" s="158"/>
      <c r="E533" s="64" t="s">
        <v>17</v>
      </c>
      <c r="F533" s="64" t="s">
        <v>18</v>
      </c>
      <c r="G533" s="63" t="s">
        <v>9</v>
      </c>
      <c r="H533" s="159" t="s">
        <v>17</v>
      </c>
      <c r="I533" s="161"/>
      <c r="J533" s="64" t="s">
        <v>18</v>
      </c>
      <c r="K533" s="63" t="s">
        <v>9</v>
      </c>
      <c r="L533" s="159" t="s">
        <v>17</v>
      </c>
      <c r="M533" s="161"/>
      <c r="N533" s="64" t="s">
        <v>18</v>
      </c>
      <c r="O533" s="63" t="s">
        <v>9</v>
      </c>
    </row>
    <row r="534" spans="1:15" ht="20.100000000000001" customHeight="1" x14ac:dyDescent="0.2">
      <c r="A534" s="6">
        <v>1</v>
      </c>
      <c r="B534" s="143" t="s">
        <v>118</v>
      </c>
      <c r="C534" s="144"/>
      <c r="D534" s="6" t="s">
        <v>119</v>
      </c>
      <c r="E534" s="6">
        <v>385</v>
      </c>
      <c r="F534" s="7">
        <v>400</v>
      </c>
      <c r="G534" s="7">
        <f>E534*F534</f>
        <v>154000</v>
      </c>
      <c r="H534" s="145">
        <f t="shared" ref="H534:H537" si="29">E534</f>
        <v>385</v>
      </c>
      <c r="I534" s="146"/>
      <c r="J534" s="7">
        <v>400</v>
      </c>
      <c r="K534" s="7">
        <f>H534*J534</f>
        <v>154000</v>
      </c>
      <c r="L534" s="141">
        <f t="shared" ref="L534:L537" si="30">H534</f>
        <v>385</v>
      </c>
      <c r="M534" s="142"/>
      <c r="N534" s="7">
        <f t="shared" ref="N534:N537" si="31">J534</f>
        <v>400</v>
      </c>
      <c r="O534" s="7">
        <f>L534*N534</f>
        <v>154000</v>
      </c>
    </row>
    <row r="535" spans="1:15" ht="20.100000000000001" customHeight="1" x14ac:dyDescent="0.2">
      <c r="A535" s="6">
        <v>2</v>
      </c>
      <c r="B535" s="143" t="s">
        <v>120</v>
      </c>
      <c r="C535" s="144"/>
      <c r="D535" s="6" t="s">
        <v>119</v>
      </c>
      <c r="E535" s="6">
        <v>490</v>
      </c>
      <c r="F535" s="7">
        <v>270</v>
      </c>
      <c r="G535" s="7">
        <f t="shared" ref="G535:G537" si="32">E535*F535</f>
        <v>132300</v>
      </c>
      <c r="H535" s="145">
        <f t="shared" si="29"/>
        <v>490</v>
      </c>
      <c r="I535" s="146"/>
      <c r="J535" s="7">
        <v>270</v>
      </c>
      <c r="K535" s="7">
        <f t="shared" ref="K535:K537" si="33">H535*J535</f>
        <v>132300</v>
      </c>
      <c r="L535" s="141">
        <f t="shared" si="30"/>
        <v>490</v>
      </c>
      <c r="M535" s="142"/>
      <c r="N535" s="7">
        <f t="shared" si="31"/>
        <v>270</v>
      </c>
      <c r="O535" s="7">
        <f t="shared" ref="O535:O537" si="34">L535*N535</f>
        <v>132300</v>
      </c>
    </row>
    <row r="536" spans="1:15" ht="15" x14ac:dyDescent="0.2">
      <c r="A536" s="6">
        <v>3</v>
      </c>
      <c r="B536" s="143" t="s">
        <v>121</v>
      </c>
      <c r="C536" s="144"/>
      <c r="D536" s="6" t="s">
        <v>119</v>
      </c>
      <c r="E536" s="6">
        <v>430</v>
      </c>
      <c r="F536" s="7">
        <v>335</v>
      </c>
      <c r="G536" s="7">
        <f t="shared" si="32"/>
        <v>144050</v>
      </c>
      <c r="H536" s="145">
        <f t="shared" si="29"/>
        <v>430</v>
      </c>
      <c r="I536" s="146"/>
      <c r="J536" s="7">
        <v>335</v>
      </c>
      <c r="K536" s="7">
        <f t="shared" si="33"/>
        <v>144050</v>
      </c>
      <c r="L536" s="141">
        <f t="shared" si="30"/>
        <v>430</v>
      </c>
      <c r="M536" s="142"/>
      <c r="N536" s="7">
        <f t="shared" si="31"/>
        <v>335</v>
      </c>
      <c r="O536" s="7">
        <f t="shared" si="34"/>
        <v>144050</v>
      </c>
    </row>
    <row r="537" spans="1:15" ht="15" x14ac:dyDescent="0.2">
      <c r="A537" s="6">
        <v>4</v>
      </c>
      <c r="B537" s="143" t="s">
        <v>170</v>
      </c>
      <c r="C537" s="144"/>
      <c r="D537" s="6" t="s">
        <v>119</v>
      </c>
      <c r="E537" s="6">
        <v>350</v>
      </c>
      <c r="F537" s="7">
        <v>57</v>
      </c>
      <c r="G537" s="7">
        <f t="shared" si="32"/>
        <v>19950</v>
      </c>
      <c r="H537" s="145">
        <f t="shared" si="29"/>
        <v>350</v>
      </c>
      <c r="I537" s="146"/>
      <c r="J537" s="7">
        <v>57</v>
      </c>
      <c r="K537" s="7">
        <f t="shared" si="33"/>
        <v>19950</v>
      </c>
      <c r="L537" s="141">
        <f t="shared" si="30"/>
        <v>350</v>
      </c>
      <c r="M537" s="142"/>
      <c r="N537" s="7">
        <f t="shared" si="31"/>
        <v>57</v>
      </c>
      <c r="O537" s="7">
        <f t="shared" si="34"/>
        <v>19950</v>
      </c>
    </row>
    <row r="538" spans="1:15" ht="15" x14ac:dyDescent="0.2">
      <c r="A538" s="6"/>
      <c r="B538" s="143" t="s">
        <v>64</v>
      </c>
      <c r="C538" s="144"/>
      <c r="D538" s="6"/>
      <c r="E538" s="6"/>
      <c r="F538" s="7"/>
      <c r="G538" s="7">
        <v>450000</v>
      </c>
      <c r="H538" s="145"/>
      <c r="I538" s="146"/>
      <c r="J538" s="31"/>
      <c r="K538" s="7">
        <v>450000</v>
      </c>
      <c r="L538" s="141"/>
      <c r="M538" s="142"/>
      <c r="N538" s="7"/>
      <c r="O538" s="7">
        <v>450000</v>
      </c>
    </row>
    <row r="539" spans="1:15" ht="15" x14ac:dyDescent="0.2">
      <c r="A539" s="10"/>
      <c r="B539" s="11"/>
      <c r="C539" s="11"/>
      <c r="D539" s="10"/>
      <c r="E539" s="10"/>
      <c r="F539" s="10"/>
      <c r="G539" s="10"/>
      <c r="H539" s="12"/>
      <c r="I539" s="12"/>
      <c r="J539" s="10"/>
      <c r="K539" s="10"/>
      <c r="L539" s="22"/>
      <c r="M539" s="22"/>
      <c r="N539" s="10"/>
      <c r="O539" s="10"/>
    </row>
    <row r="540" spans="1:15" ht="15" x14ac:dyDescent="0.2">
      <c r="A540" s="183" t="s">
        <v>236</v>
      </c>
      <c r="B540" s="183"/>
      <c r="C540" s="183"/>
      <c r="D540" s="183"/>
      <c r="E540" s="183"/>
      <c r="F540" s="183"/>
      <c r="G540" s="183"/>
      <c r="H540" s="183"/>
      <c r="I540" s="183"/>
      <c r="J540" s="183"/>
      <c r="K540" s="183"/>
      <c r="L540" s="183"/>
      <c r="M540" s="183"/>
      <c r="N540" s="183"/>
      <c r="O540" s="183"/>
    </row>
    <row r="541" spans="1:15" ht="15" x14ac:dyDescent="0.2">
      <c r="A541" s="1" t="s">
        <v>13</v>
      </c>
      <c r="D541" s="2">
        <v>8</v>
      </c>
      <c r="E541" s="2"/>
      <c r="F541" s="2"/>
    </row>
    <row r="542" spans="1:15" ht="15" x14ac:dyDescent="0.2">
      <c r="A542" s="1" t="s">
        <v>2</v>
      </c>
      <c r="C542" s="2">
        <v>50400</v>
      </c>
      <c r="D542" s="2"/>
      <c r="E542" s="2"/>
      <c r="F542" s="2"/>
    </row>
    <row r="543" spans="1:15" ht="15" x14ac:dyDescent="0.2">
      <c r="A543" s="1" t="s">
        <v>3</v>
      </c>
      <c r="C543" s="3" t="s">
        <v>69</v>
      </c>
      <c r="D543" s="3"/>
      <c r="E543" s="3"/>
      <c r="F543" s="3"/>
    </row>
    <row r="544" spans="1:15" ht="15" x14ac:dyDescent="0.2"/>
    <row r="545" spans="1:15" ht="15" x14ac:dyDescent="0.2">
      <c r="A545" s="155" t="s">
        <v>4</v>
      </c>
      <c r="B545" s="156" t="s">
        <v>5</v>
      </c>
      <c r="C545" s="156"/>
      <c r="D545" s="157" t="s">
        <v>16</v>
      </c>
      <c r="E545" s="159" t="s">
        <v>245</v>
      </c>
      <c r="F545" s="160"/>
      <c r="G545" s="161"/>
      <c r="H545" s="156" t="s">
        <v>246</v>
      </c>
      <c r="I545" s="156"/>
      <c r="J545" s="156"/>
      <c r="K545" s="156"/>
      <c r="L545" s="156" t="s">
        <v>247</v>
      </c>
      <c r="M545" s="156"/>
      <c r="N545" s="156"/>
      <c r="O545" s="156"/>
    </row>
    <row r="546" spans="1:15" ht="30" x14ac:dyDescent="0.2">
      <c r="A546" s="155"/>
      <c r="B546" s="156"/>
      <c r="C546" s="156"/>
      <c r="D546" s="158"/>
      <c r="E546" s="4" t="s">
        <v>17</v>
      </c>
      <c r="F546" s="4" t="s">
        <v>18</v>
      </c>
      <c r="G546" s="4" t="s">
        <v>9</v>
      </c>
      <c r="H546" s="159" t="s">
        <v>17</v>
      </c>
      <c r="I546" s="161"/>
      <c r="J546" s="4" t="s">
        <v>18</v>
      </c>
      <c r="K546" s="4" t="s">
        <v>9</v>
      </c>
      <c r="L546" s="159" t="s">
        <v>17</v>
      </c>
      <c r="M546" s="161"/>
      <c r="N546" s="4" t="s">
        <v>18</v>
      </c>
      <c r="O546" s="4" t="s">
        <v>9</v>
      </c>
    </row>
    <row r="547" spans="1:15" ht="15" x14ac:dyDescent="0.2">
      <c r="A547" s="6">
        <v>1</v>
      </c>
      <c r="B547" s="143" t="s">
        <v>115</v>
      </c>
      <c r="C547" s="144"/>
      <c r="D547" s="6"/>
      <c r="E547" s="6">
        <v>2</v>
      </c>
      <c r="F547" s="7">
        <v>15000</v>
      </c>
      <c r="G547" s="7">
        <v>30000</v>
      </c>
      <c r="H547" s="145">
        <v>2</v>
      </c>
      <c r="I547" s="146"/>
      <c r="J547" s="31">
        <v>15000</v>
      </c>
      <c r="K547" s="31">
        <v>30000</v>
      </c>
      <c r="L547" s="141">
        <v>2</v>
      </c>
      <c r="M547" s="142"/>
      <c r="N547" s="7">
        <v>15000</v>
      </c>
      <c r="O547" s="7">
        <v>30000</v>
      </c>
    </row>
    <row r="548" spans="1:15" ht="15" x14ac:dyDescent="0.2">
      <c r="A548" s="6">
        <v>2</v>
      </c>
      <c r="B548" s="143" t="s">
        <v>116</v>
      </c>
      <c r="C548" s="144"/>
      <c r="D548" s="6"/>
      <c r="E548" s="6">
        <v>1</v>
      </c>
      <c r="F548" s="7">
        <v>10000</v>
      </c>
      <c r="G548" s="7">
        <v>10000</v>
      </c>
      <c r="H548" s="145">
        <v>1</v>
      </c>
      <c r="I548" s="146"/>
      <c r="J548" s="31">
        <v>10000</v>
      </c>
      <c r="K548" s="31">
        <v>10000</v>
      </c>
      <c r="L548" s="141">
        <v>1</v>
      </c>
      <c r="M548" s="142"/>
      <c r="N548" s="7">
        <v>10000</v>
      </c>
      <c r="O548" s="7">
        <v>10000</v>
      </c>
    </row>
    <row r="549" spans="1:15" ht="15" x14ac:dyDescent="0.2">
      <c r="A549" s="6"/>
      <c r="B549" s="143" t="s">
        <v>64</v>
      </c>
      <c r="C549" s="144"/>
      <c r="D549" s="6"/>
      <c r="E549" s="6"/>
      <c r="F549" s="7"/>
      <c r="G549" s="7">
        <f>G547+G548</f>
        <v>40000</v>
      </c>
      <c r="H549" s="145"/>
      <c r="I549" s="146"/>
      <c r="J549" s="31"/>
      <c r="K549" s="31">
        <f>K547+K548</f>
        <v>40000</v>
      </c>
      <c r="L549" s="141"/>
      <c r="M549" s="142"/>
      <c r="N549" s="7"/>
      <c r="O549" s="7">
        <f>O547+O548</f>
        <v>40000</v>
      </c>
    </row>
    <row r="550" spans="1:15" ht="29.25" customHeight="1" x14ac:dyDescent="0.2">
      <c r="A550" s="249" t="s">
        <v>13</v>
      </c>
      <c r="B550" s="249"/>
      <c r="C550" s="92"/>
      <c r="D550" s="92"/>
      <c r="E550" s="92"/>
      <c r="F550" s="93">
        <v>9</v>
      </c>
      <c r="G550" s="93"/>
      <c r="H550" s="92"/>
      <c r="I550" s="92"/>
      <c r="J550" s="92"/>
      <c r="K550" s="92"/>
      <c r="L550" s="92"/>
      <c r="M550" s="92"/>
      <c r="N550" s="92"/>
      <c r="O550" s="92"/>
    </row>
    <row r="551" spans="1:15" ht="20.25" customHeight="1" x14ac:dyDescent="0.2">
      <c r="A551" s="94" t="s">
        <v>2</v>
      </c>
      <c r="B551" s="94"/>
      <c r="C551" s="92"/>
      <c r="D551" s="93">
        <v>50501</v>
      </c>
      <c r="E551" s="93"/>
      <c r="F551" s="93"/>
      <c r="G551" s="93"/>
      <c r="H551" s="92"/>
      <c r="I551" s="92"/>
      <c r="J551" s="92"/>
      <c r="K551" s="92"/>
      <c r="L551" s="92"/>
      <c r="M551" s="92"/>
      <c r="N551" s="92"/>
      <c r="O551" s="92"/>
    </row>
    <row r="552" spans="1:15" ht="20.25" customHeight="1" x14ac:dyDescent="0.2">
      <c r="A552" s="94" t="s">
        <v>3</v>
      </c>
      <c r="B552" s="94"/>
      <c r="C552" s="92"/>
      <c r="D552" s="95" t="s">
        <v>282</v>
      </c>
      <c r="E552" s="95"/>
      <c r="F552" s="95"/>
      <c r="G552" s="95"/>
      <c r="H552" s="92"/>
      <c r="I552" s="92"/>
      <c r="J552" s="92"/>
      <c r="K552" s="92"/>
      <c r="L552" s="92"/>
      <c r="M552" s="92"/>
      <c r="N552" s="92"/>
      <c r="O552" s="92"/>
    </row>
    <row r="553" spans="1:15" ht="13.5" customHeight="1" x14ac:dyDescent="0.2">
      <c r="A553" s="92"/>
      <c r="B553" s="92"/>
      <c r="C553" s="92"/>
      <c r="D553" s="92"/>
      <c r="E553" s="92"/>
      <c r="F553" s="92"/>
      <c r="G553" s="92"/>
      <c r="H553" s="92"/>
      <c r="I553" s="92"/>
      <c r="J553" s="92"/>
      <c r="K553" s="92"/>
      <c r="L553" s="92"/>
      <c r="M553" s="92"/>
      <c r="N553" s="92"/>
      <c r="O553" s="92"/>
    </row>
    <row r="554" spans="1:15" ht="35.1" customHeight="1" x14ac:dyDescent="0.2">
      <c r="A554" s="250" t="s">
        <v>4</v>
      </c>
      <c r="B554" s="251" t="s">
        <v>5</v>
      </c>
      <c r="C554" s="251"/>
      <c r="D554" s="252" t="s">
        <v>245</v>
      </c>
      <c r="E554" s="252"/>
      <c r="F554" s="252"/>
      <c r="G554" s="252"/>
      <c r="H554" s="252" t="s">
        <v>246</v>
      </c>
      <c r="I554" s="252"/>
      <c r="J554" s="252"/>
      <c r="K554" s="252"/>
      <c r="L554" s="252" t="s">
        <v>247</v>
      </c>
      <c r="M554" s="252"/>
      <c r="N554" s="252"/>
      <c r="O554" s="252"/>
    </row>
    <row r="555" spans="1:15" ht="44.25" customHeight="1" x14ac:dyDescent="0.2">
      <c r="A555" s="250"/>
      <c r="B555" s="251"/>
      <c r="C555" s="251"/>
      <c r="D555" s="96" t="s">
        <v>14</v>
      </c>
      <c r="E555" s="96" t="s">
        <v>7</v>
      </c>
      <c r="F555" s="96" t="s">
        <v>283</v>
      </c>
      <c r="G555" s="97" t="s">
        <v>9</v>
      </c>
      <c r="H555" s="96" t="s">
        <v>14</v>
      </c>
      <c r="I555" s="96" t="s">
        <v>7</v>
      </c>
      <c r="J555" s="96" t="s">
        <v>15</v>
      </c>
      <c r="K555" s="97" t="s">
        <v>9</v>
      </c>
      <c r="L555" s="96" t="s">
        <v>14</v>
      </c>
      <c r="M555" s="96" t="s">
        <v>7</v>
      </c>
      <c r="N555" s="96" t="s">
        <v>15</v>
      </c>
      <c r="O555" s="97" t="s">
        <v>9</v>
      </c>
    </row>
    <row r="556" spans="1:15" ht="30.75" customHeight="1" x14ac:dyDescent="0.2">
      <c r="A556" s="98">
        <v>1</v>
      </c>
      <c r="B556" s="253" t="s">
        <v>284</v>
      </c>
      <c r="C556" s="254"/>
      <c r="D556" s="98">
        <v>5000</v>
      </c>
      <c r="E556" s="98">
        <v>6</v>
      </c>
      <c r="F556" s="98"/>
      <c r="G556" s="99">
        <v>30000</v>
      </c>
      <c r="H556" s="98"/>
      <c r="I556" s="98"/>
      <c r="J556" s="98"/>
      <c r="K556" s="98"/>
      <c r="L556" s="98"/>
      <c r="M556" s="98"/>
      <c r="N556" s="98"/>
      <c r="O556" s="98"/>
    </row>
    <row r="557" spans="1:15" ht="18.75" customHeight="1" x14ac:dyDescent="0.2">
      <c r="A557" s="98"/>
      <c r="B557" s="253"/>
      <c r="C557" s="254"/>
      <c r="D557" s="98"/>
      <c r="E557" s="98"/>
      <c r="F557" s="98"/>
      <c r="G557" s="99">
        <f>G556</f>
        <v>30000</v>
      </c>
      <c r="H557" s="98"/>
      <c r="I557" s="98"/>
      <c r="J557" s="98"/>
      <c r="K557" s="98"/>
      <c r="L557" s="98"/>
      <c r="M557" s="98"/>
      <c r="N557" s="98"/>
      <c r="O557" s="98"/>
    </row>
    <row r="558" spans="1:15" ht="15" x14ac:dyDescent="0.2">
      <c r="A558" s="10"/>
      <c r="B558" s="11"/>
      <c r="C558" s="11"/>
      <c r="D558" s="10"/>
      <c r="E558" s="10"/>
      <c r="F558" s="10"/>
      <c r="G558" s="10"/>
      <c r="H558" s="12"/>
      <c r="I558" s="12"/>
      <c r="J558" s="10"/>
      <c r="K558" s="10"/>
      <c r="L558" s="22"/>
      <c r="M558" s="22"/>
      <c r="N558" s="10"/>
      <c r="O558" s="10"/>
    </row>
    <row r="559" spans="1:15" ht="15" x14ac:dyDescent="0.2">
      <c r="A559" s="1" t="s">
        <v>237</v>
      </c>
    </row>
    <row r="560" spans="1:15" ht="15" x14ac:dyDescent="0.2">
      <c r="A560" s="183" t="s">
        <v>238</v>
      </c>
      <c r="B560" s="183"/>
      <c r="C560" s="183"/>
      <c r="D560" s="183"/>
      <c r="E560" s="183"/>
      <c r="F560" s="183"/>
      <c r="G560" s="183"/>
      <c r="H560" s="183"/>
      <c r="I560" s="183"/>
      <c r="J560" s="183"/>
      <c r="K560" s="183"/>
      <c r="L560" s="183"/>
      <c r="M560" s="183"/>
      <c r="N560" s="183"/>
      <c r="O560" s="183"/>
    </row>
    <row r="561" spans="1:15" ht="15" x14ac:dyDescent="0.2">
      <c r="A561" s="1" t="s">
        <v>13</v>
      </c>
      <c r="D561" s="2">
        <v>8</v>
      </c>
      <c r="E561" s="2"/>
      <c r="F561" s="2"/>
    </row>
    <row r="562" spans="1:15" ht="15" x14ac:dyDescent="0.2">
      <c r="A562" s="1" t="s">
        <v>2</v>
      </c>
      <c r="C562" s="2">
        <v>50400</v>
      </c>
      <c r="D562" s="2"/>
      <c r="E562" s="2"/>
      <c r="F562" s="2"/>
    </row>
    <row r="563" spans="1:15" ht="15" x14ac:dyDescent="0.2">
      <c r="A563" s="1" t="s">
        <v>3</v>
      </c>
      <c r="C563" s="3" t="s">
        <v>117</v>
      </c>
      <c r="D563" s="3"/>
      <c r="E563" s="3"/>
      <c r="F563" s="3"/>
    </row>
    <row r="564" spans="1:15" ht="15" x14ac:dyDescent="0.2"/>
    <row r="565" spans="1:15" ht="15" x14ac:dyDescent="0.2">
      <c r="A565" s="155" t="s">
        <v>4</v>
      </c>
      <c r="B565" s="156" t="s">
        <v>5</v>
      </c>
      <c r="C565" s="156"/>
      <c r="D565" s="157" t="s">
        <v>16</v>
      </c>
      <c r="E565" s="159" t="s">
        <v>245</v>
      </c>
      <c r="F565" s="160"/>
      <c r="G565" s="161"/>
      <c r="H565" s="156" t="s">
        <v>246</v>
      </c>
      <c r="I565" s="156"/>
      <c r="J565" s="156"/>
      <c r="K565" s="156"/>
      <c r="L565" s="156" t="s">
        <v>247</v>
      </c>
      <c r="M565" s="156"/>
      <c r="N565" s="156"/>
      <c r="O565" s="156"/>
    </row>
    <row r="566" spans="1:15" ht="30" x14ac:dyDescent="0.2">
      <c r="A566" s="155"/>
      <c r="B566" s="156"/>
      <c r="C566" s="156"/>
      <c r="D566" s="158"/>
      <c r="E566" s="4" t="s">
        <v>17</v>
      </c>
      <c r="F566" s="4" t="s">
        <v>18</v>
      </c>
      <c r="G566" s="5" t="s">
        <v>9</v>
      </c>
      <c r="H566" s="159" t="s">
        <v>17</v>
      </c>
      <c r="I566" s="161"/>
      <c r="J566" s="4" t="s">
        <v>18</v>
      </c>
      <c r="K566" s="5" t="s">
        <v>9</v>
      </c>
      <c r="L566" s="159" t="s">
        <v>17</v>
      </c>
      <c r="M566" s="161"/>
      <c r="N566" s="4" t="s">
        <v>18</v>
      </c>
      <c r="O566" s="5" t="s">
        <v>9</v>
      </c>
    </row>
    <row r="567" spans="1:15" ht="15" x14ac:dyDescent="0.2">
      <c r="A567" s="6">
        <v>1</v>
      </c>
      <c r="B567" s="143" t="s">
        <v>132</v>
      </c>
      <c r="C567" s="144"/>
      <c r="D567" s="6" t="s">
        <v>119</v>
      </c>
      <c r="E567" s="6">
        <v>63</v>
      </c>
      <c r="F567" s="7">
        <v>1000</v>
      </c>
      <c r="G567" s="7">
        <f>E567*F567</f>
        <v>63000</v>
      </c>
      <c r="H567" s="145">
        <v>63</v>
      </c>
      <c r="I567" s="146"/>
      <c r="J567" s="31">
        <v>1000</v>
      </c>
      <c r="K567" s="31">
        <f>H567*J567</f>
        <v>63000</v>
      </c>
      <c r="L567" s="141">
        <f>H567</f>
        <v>63</v>
      </c>
      <c r="M567" s="142"/>
      <c r="N567" s="7">
        <f t="shared" ref="N567:O568" si="35">J567</f>
        <v>1000</v>
      </c>
      <c r="O567" s="7">
        <f t="shared" si="35"/>
        <v>63000</v>
      </c>
    </row>
    <row r="568" spans="1:15" ht="15" x14ac:dyDescent="0.2">
      <c r="A568" s="6">
        <v>2</v>
      </c>
      <c r="B568" s="143" t="s">
        <v>132</v>
      </c>
      <c r="C568" s="144"/>
      <c r="D568" s="6" t="s">
        <v>119</v>
      </c>
      <c r="E568" s="6">
        <v>10</v>
      </c>
      <c r="F568" s="7">
        <v>1000</v>
      </c>
      <c r="G568" s="7">
        <f>E568*F568</f>
        <v>10000</v>
      </c>
      <c r="H568" s="145">
        <v>10</v>
      </c>
      <c r="I568" s="146"/>
      <c r="J568" s="31">
        <v>1000</v>
      </c>
      <c r="K568" s="31">
        <f t="shared" ref="K568" si="36">H568*J568</f>
        <v>10000</v>
      </c>
      <c r="L568" s="141">
        <f>H568</f>
        <v>10</v>
      </c>
      <c r="M568" s="142"/>
      <c r="N568" s="7">
        <f t="shared" si="35"/>
        <v>1000</v>
      </c>
      <c r="O568" s="7">
        <f t="shared" si="35"/>
        <v>10000</v>
      </c>
    </row>
    <row r="569" spans="1:15" ht="15" x14ac:dyDescent="0.2">
      <c r="A569" s="6">
        <v>3</v>
      </c>
      <c r="B569" s="143" t="s">
        <v>304</v>
      </c>
      <c r="C569" s="144"/>
      <c r="D569" s="6" t="s">
        <v>119</v>
      </c>
      <c r="E569" s="6">
        <v>2</v>
      </c>
      <c r="F569" s="7">
        <v>407886.67</v>
      </c>
      <c r="G569" s="7">
        <f>E569*F569</f>
        <v>815773.34</v>
      </c>
      <c r="H569" s="145">
        <v>10</v>
      </c>
      <c r="I569" s="146"/>
      <c r="J569" s="31">
        <v>1000</v>
      </c>
      <c r="K569" s="31">
        <f t="shared" ref="K569" si="37">H569*J569</f>
        <v>10000</v>
      </c>
      <c r="L569" s="141">
        <f>H569</f>
        <v>10</v>
      </c>
      <c r="M569" s="142"/>
      <c r="N569" s="7">
        <f t="shared" ref="N569" si="38">J569</f>
        <v>1000</v>
      </c>
      <c r="O569" s="7">
        <f t="shared" ref="O569" si="39">K569</f>
        <v>10000</v>
      </c>
    </row>
    <row r="570" spans="1:15" ht="15" x14ac:dyDescent="0.2">
      <c r="A570" s="6">
        <v>4</v>
      </c>
      <c r="B570" s="143" t="s">
        <v>305</v>
      </c>
      <c r="C570" s="144"/>
      <c r="D570" s="6" t="s">
        <v>119</v>
      </c>
      <c r="E570" s="6">
        <v>15</v>
      </c>
      <c r="F570" s="7">
        <v>5000</v>
      </c>
      <c r="G570" s="7">
        <f>E570*F570</f>
        <v>75000</v>
      </c>
      <c r="H570" s="145"/>
      <c r="I570" s="146"/>
      <c r="J570" s="31"/>
      <c r="K570" s="31"/>
      <c r="L570" s="141"/>
      <c r="M570" s="142"/>
      <c r="N570" s="7"/>
      <c r="O570" s="7"/>
    </row>
    <row r="571" spans="1:15" ht="15" x14ac:dyDescent="0.2">
      <c r="A571" s="6">
        <v>5</v>
      </c>
      <c r="B571" s="143" t="s">
        <v>307</v>
      </c>
      <c r="C571" s="144"/>
      <c r="D571" s="6" t="s">
        <v>119</v>
      </c>
      <c r="E571" s="6">
        <v>1</v>
      </c>
      <c r="F571" s="7">
        <v>30000</v>
      </c>
      <c r="G571" s="7">
        <f>E571*F571</f>
        <v>30000</v>
      </c>
      <c r="H571" s="145"/>
      <c r="I571" s="146"/>
      <c r="J571" s="31"/>
      <c r="K571" s="31"/>
      <c r="L571" s="141"/>
      <c r="M571" s="142"/>
      <c r="N571" s="7"/>
      <c r="O571" s="7"/>
    </row>
    <row r="572" spans="1:15" ht="15" x14ac:dyDescent="0.2">
      <c r="A572" s="6"/>
      <c r="B572" s="143" t="s">
        <v>73</v>
      </c>
      <c r="C572" s="144"/>
      <c r="D572" s="6"/>
      <c r="E572" s="6"/>
      <c r="F572" s="7"/>
      <c r="G572" s="7">
        <f>SUM(G567:G571)</f>
        <v>993773.34</v>
      </c>
      <c r="H572" s="145"/>
      <c r="I572" s="146"/>
      <c r="J572" s="31"/>
      <c r="K572" s="31">
        <f>K567+K568</f>
        <v>73000</v>
      </c>
      <c r="L572" s="141"/>
      <c r="M572" s="142"/>
      <c r="N572" s="7"/>
      <c r="O572" s="7">
        <f>O567+O568</f>
        <v>73000</v>
      </c>
    </row>
    <row r="573" spans="1:15" ht="15" x14ac:dyDescent="0.2">
      <c r="A573" s="10"/>
      <c r="B573" s="11"/>
      <c r="C573" s="11"/>
      <c r="D573" s="10"/>
      <c r="E573" s="10"/>
      <c r="F573" s="13"/>
      <c r="G573" s="13"/>
      <c r="H573" s="12"/>
      <c r="I573" s="12"/>
      <c r="J573" s="13"/>
      <c r="K573" s="13"/>
      <c r="L573" s="22"/>
      <c r="M573" s="22"/>
      <c r="N573" s="13"/>
      <c r="O573" s="13"/>
    </row>
    <row r="574" spans="1:15" ht="15" x14ac:dyDescent="0.2">
      <c r="A574" s="1" t="s">
        <v>13</v>
      </c>
      <c r="D574" s="2">
        <v>8</v>
      </c>
      <c r="E574" s="2"/>
      <c r="F574" s="2"/>
    </row>
    <row r="575" spans="1:15" ht="15" x14ac:dyDescent="0.2">
      <c r="A575" s="1" t="s">
        <v>2</v>
      </c>
      <c r="C575" s="2">
        <v>50400</v>
      </c>
      <c r="D575" s="2"/>
      <c r="E575" s="2"/>
      <c r="F575" s="2"/>
    </row>
    <row r="576" spans="1:15" ht="15" x14ac:dyDescent="0.2">
      <c r="A576" s="1" t="s">
        <v>3</v>
      </c>
      <c r="C576" s="3" t="s">
        <v>133</v>
      </c>
      <c r="D576" s="3"/>
      <c r="E576" s="3"/>
      <c r="F576" s="3"/>
    </row>
    <row r="577" spans="1:15" ht="15" x14ac:dyDescent="0.2"/>
    <row r="578" spans="1:15" ht="15" x14ac:dyDescent="0.2">
      <c r="A578" s="155" t="s">
        <v>4</v>
      </c>
      <c r="B578" s="156" t="s">
        <v>5</v>
      </c>
      <c r="C578" s="156"/>
      <c r="D578" s="157" t="s">
        <v>16</v>
      </c>
      <c r="E578" s="159" t="s">
        <v>245</v>
      </c>
      <c r="F578" s="160"/>
      <c r="G578" s="161"/>
      <c r="H578" s="156" t="s">
        <v>246</v>
      </c>
      <c r="I578" s="156"/>
      <c r="J578" s="156"/>
      <c r="K578" s="156"/>
      <c r="L578" s="156" t="s">
        <v>247</v>
      </c>
      <c r="M578" s="156"/>
      <c r="N578" s="156"/>
      <c r="O578" s="156"/>
    </row>
    <row r="579" spans="1:15" ht="30" x14ac:dyDescent="0.2">
      <c r="A579" s="155"/>
      <c r="B579" s="156"/>
      <c r="C579" s="156"/>
      <c r="D579" s="158"/>
      <c r="E579" s="4" t="s">
        <v>17</v>
      </c>
      <c r="F579" s="4" t="s">
        <v>18</v>
      </c>
      <c r="G579" s="5" t="s">
        <v>9</v>
      </c>
      <c r="H579" s="159" t="s">
        <v>17</v>
      </c>
      <c r="I579" s="161"/>
      <c r="J579" s="4" t="s">
        <v>18</v>
      </c>
      <c r="K579" s="5" t="s">
        <v>9</v>
      </c>
      <c r="L579" s="159" t="s">
        <v>17</v>
      </c>
      <c r="M579" s="161"/>
      <c r="N579" s="4" t="s">
        <v>18</v>
      </c>
      <c r="O579" s="5" t="s">
        <v>9</v>
      </c>
    </row>
    <row r="580" spans="1:15" ht="15" x14ac:dyDescent="0.2">
      <c r="A580" s="6">
        <v>1</v>
      </c>
      <c r="B580" s="143" t="s">
        <v>134</v>
      </c>
      <c r="C580" s="144"/>
      <c r="D580" s="6" t="s">
        <v>119</v>
      </c>
      <c r="E580" s="6">
        <v>1605</v>
      </c>
      <c r="F580" s="7">
        <v>1000</v>
      </c>
      <c r="G580" s="7">
        <f>E580*F580</f>
        <v>1605000</v>
      </c>
      <c r="H580" s="145">
        <f t="shared" ref="H580:H591" si="40">E580</f>
        <v>1605</v>
      </c>
      <c r="I580" s="146"/>
      <c r="J580" s="31">
        <f t="shared" ref="J580:J591" si="41">F580</f>
        <v>1000</v>
      </c>
      <c r="K580" s="31">
        <f t="shared" ref="K580:K591" si="42">G580</f>
        <v>1605000</v>
      </c>
      <c r="L580" s="141">
        <f t="shared" ref="L580:L591" si="43">H580</f>
        <v>1605</v>
      </c>
      <c r="M580" s="142"/>
      <c r="N580" s="7">
        <f t="shared" ref="N580:N591" si="44">J580</f>
        <v>1000</v>
      </c>
      <c r="O580" s="7">
        <f t="shared" ref="O580:O591" si="45">K580</f>
        <v>1605000</v>
      </c>
    </row>
    <row r="581" spans="1:15" ht="15" x14ac:dyDescent="0.2">
      <c r="A581" s="6">
        <v>2</v>
      </c>
      <c r="B581" s="143" t="s">
        <v>134</v>
      </c>
      <c r="C581" s="144"/>
      <c r="D581" s="6" t="s">
        <v>119</v>
      </c>
      <c r="E581" s="6">
        <v>173</v>
      </c>
      <c r="F581" s="7">
        <v>1500</v>
      </c>
      <c r="G581" s="7">
        <f>E581*F581+400</f>
        <v>259900</v>
      </c>
      <c r="H581" s="145">
        <f t="shared" ref="H581" si="46">E581</f>
        <v>173</v>
      </c>
      <c r="I581" s="146"/>
      <c r="J581" s="31">
        <f t="shared" ref="J581" si="47">F581</f>
        <v>1500</v>
      </c>
      <c r="K581" s="31">
        <f t="shared" ref="K581" si="48">G581</f>
        <v>259900</v>
      </c>
      <c r="L581" s="141">
        <f t="shared" ref="L581" si="49">H581</f>
        <v>173</v>
      </c>
      <c r="M581" s="142"/>
      <c r="N581" s="7">
        <f t="shared" ref="N581" si="50">J581</f>
        <v>1500</v>
      </c>
      <c r="O581" s="7">
        <f t="shared" ref="O581" si="51">K581</f>
        <v>259900</v>
      </c>
    </row>
    <row r="582" spans="1:15" ht="15" x14ac:dyDescent="0.2">
      <c r="A582" s="6">
        <v>3</v>
      </c>
      <c r="B582" s="143" t="s">
        <v>135</v>
      </c>
      <c r="C582" s="144"/>
      <c r="D582" s="6" t="s">
        <v>119</v>
      </c>
      <c r="E582" s="6">
        <v>9</v>
      </c>
      <c r="F582" s="7">
        <v>20000</v>
      </c>
      <c r="G582" s="7">
        <f t="shared" ref="G582:G590" si="52">E582*F582</f>
        <v>180000</v>
      </c>
      <c r="H582" s="145">
        <f t="shared" si="40"/>
        <v>9</v>
      </c>
      <c r="I582" s="146"/>
      <c r="J582" s="31">
        <f t="shared" si="41"/>
        <v>20000</v>
      </c>
      <c r="K582" s="31">
        <f t="shared" si="42"/>
        <v>180000</v>
      </c>
      <c r="L582" s="141">
        <f t="shared" si="43"/>
        <v>9</v>
      </c>
      <c r="M582" s="142"/>
      <c r="N582" s="7">
        <f t="shared" si="44"/>
        <v>20000</v>
      </c>
      <c r="O582" s="7">
        <f t="shared" si="45"/>
        <v>180000</v>
      </c>
    </row>
    <row r="583" spans="1:15" ht="15" x14ac:dyDescent="0.2">
      <c r="A583" s="6">
        <v>4</v>
      </c>
      <c r="B583" s="143" t="s">
        <v>136</v>
      </c>
      <c r="C583" s="144"/>
      <c r="D583" s="6" t="s">
        <v>119</v>
      </c>
      <c r="E583" s="6">
        <v>10</v>
      </c>
      <c r="F583" s="7">
        <v>25000</v>
      </c>
      <c r="G583" s="7">
        <v>250000</v>
      </c>
      <c r="H583" s="145">
        <f t="shared" si="40"/>
        <v>10</v>
      </c>
      <c r="I583" s="146"/>
      <c r="J583" s="31">
        <f t="shared" si="41"/>
        <v>25000</v>
      </c>
      <c r="K583" s="31">
        <f t="shared" si="42"/>
        <v>250000</v>
      </c>
      <c r="L583" s="141">
        <f t="shared" si="43"/>
        <v>10</v>
      </c>
      <c r="M583" s="142"/>
      <c r="N583" s="7">
        <f t="shared" si="44"/>
        <v>25000</v>
      </c>
      <c r="O583" s="7">
        <f t="shared" si="45"/>
        <v>250000</v>
      </c>
    </row>
    <row r="584" spans="1:15" ht="15" x14ac:dyDescent="0.2">
      <c r="A584" s="6">
        <v>5</v>
      </c>
      <c r="B584" s="143" t="s">
        <v>137</v>
      </c>
      <c r="C584" s="144"/>
      <c r="D584" s="6" t="s">
        <v>119</v>
      </c>
      <c r="E584" s="6">
        <v>11</v>
      </c>
      <c r="F584" s="7">
        <v>16000</v>
      </c>
      <c r="G584" s="7">
        <f t="shared" si="52"/>
        <v>176000</v>
      </c>
      <c r="H584" s="145">
        <f t="shared" si="40"/>
        <v>11</v>
      </c>
      <c r="I584" s="146"/>
      <c r="J584" s="31">
        <f t="shared" si="41"/>
        <v>16000</v>
      </c>
      <c r="K584" s="31">
        <f t="shared" si="42"/>
        <v>176000</v>
      </c>
      <c r="L584" s="141">
        <f t="shared" si="43"/>
        <v>11</v>
      </c>
      <c r="M584" s="142"/>
      <c r="N584" s="7">
        <f t="shared" si="44"/>
        <v>16000</v>
      </c>
      <c r="O584" s="7">
        <f t="shared" si="45"/>
        <v>176000</v>
      </c>
    </row>
    <row r="585" spans="1:15" ht="15" x14ac:dyDescent="0.2">
      <c r="A585" s="6">
        <v>6</v>
      </c>
      <c r="B585" s="143" t="s">
        <v>171</v>
      </c>
      <c r="C585" s="144"/>
      <c r="D585" s="6" t="s">
        <v>119</v>
      </c>
      <c r="E585" s="6">
        <v>7</v>
      </c>
      <c r="F585" s="7">
        <v>100000</v>
      </c>
      <c r="G585" s="7">
        <f t="shared" si="52"/>
        <v>700000</v>
      </c>
      <c r="H585" s="145">
        <f t="shared" si="40"/>
        <v>7</v>
      </c>
      <c r="I585" s="146"/>
      <c r="J585" s="31">
        <f t="shared" si="41"/>
        <v>100000</v>
      </c>
      <c r="K585" s="31">
        <f t="shared" si="42"/>
        <v>700000</v>
      </c>
      <c r="L585" s="141">
        <f t="shared" si="43"/>
        <v>7</v>
      </c>
      <c r="M585" s="142"/>
      <c r="N585" s="7">
        <f t="shared" si="44"/>
        <v>100000</v>
      </c>
      <c r="O585" s="7">
        <f t="shared" si="45"/>
        <v>700000</v>
      </c>
    </row>
    <row r="586" spans="1:15" ht="15" x14ac:dyDescent="0.2">
      <c r="A586" s="6">
        <v>7</v>
      </c>
      <c r="B586" s="143" t="s">
        <v>172</v>
      </c>
      <c r="C586" s="144"/>
      <c r="D586" s="6" t="s">
        <v>119</v>
      </c>
      <c r="E586" s="6">
        <v>16</v>
      </c>
      <c r="F586" s="7">
        <v>50000</v>
      </c>
      <c r="G586" s="7">
        <f t="shared" si="52"/>
        <v>800000</v>
      </c>
      <c r="H586" s="145">
        <f t="shared" si="40"/>
        <v>16</v>
      </c>
      <c r="I586" s="146"/>
      <c r="J586" s="31">
        <f t="shared" si="41"/>
        <v>50000</v>
      </c>
      <c r="K586" s="31">
        <f t="shared" si="42"/>
        <v>800000</v>
      </c>
      <c r="L586" s="141">
        <f t="shared" si="43"/>
        <v>16</v>
      </c>
      <c r="M586" s="142"/>
      <c r="N586" s="7">
        <f t="shared" si="44"/>
        <v>50000</v>
      </c>
      <c r="O586" s="7">
        <f t="shared" si="45"/>
        <v>800000</v>
      </c>
    </row>
    <row r="587" spans="1:15" ht="15" x14ac:dyDescent="0.2">
      <c r="A587" s="6">
        <v>7</v>
      </c>
      <c r="B587" s="143" t="s">
        <v>251</v>
      </c>
      <c r="C587" s="144"/>
      <c r="D587" s="6" t="s">
        <v>119</v>
      </c>
      <c r="E587" s="6">
        <v>3</v>
      </c>
      <c r="F587" s="7">
        <v>35700</v>
      </c>
      <c r="G587" s="7">
        <f t="shared" ref="G587" si="53">E587*F587</f>
        <v>107100</v>
      </c>
      <c r="H587" s="145">
        <f t="shared" ref="H587" si="54">E587</f>
        <v>3</v>
      </c>
      <c r="I587" s="146"/>
      <c r="J587" s="31">
        <f t="shared" ref="J587" si="55">F587</f>
        <v>35700</v>
      </c>
      <c r="K587" s="31">
        <f t="shared" ref="K587" si="56">G587</f>
        <v>107100</v>
      </c>
      <c r="L587" s="141">
        <f t="shared" ref="L587" si="57">H587</f>
        <v>3</v>
      </c>
      <c r="M587" s="142"/>
      <c r="N587" s="7">
        <f t="shared" ref="N587" si="58">J587</f>
        <v>35700</v>
      </c>
      <c r="O587" s="7">
        <f t="shared" ref="O587" si="59">K587</f>
        <v>107100</v>
      </c>
    </row>
    <row r="588" spans="1:15" ht="15" x14ac:dyDescent="0.2">
      <c r="A588" s="6">
        <v>8</v>
      </c>
      <c r="B588" s="143" t="s">
        <v>196</v>
      </c>
      <c r="C588" s="144"/>
      <c r="D588" s="6" t="s">
        <v>119</v>
      </c>
      <c r="E588" s="6">
        <v>43</v>
      </c>
      <c r="F588" s="7">
        <v>7500</v>
      </c>
      <c r="G588" s="7">
        <v>325810</v>
      </c>
      <c r="H588" s="145">
        <f t="shared" si="40"/>
        <v>43</v>
      </c>
      <c r="I588" s="146"/>
      <c r="J588" s="31">
        <f t="shared" si="41"/>
        <v>7500</v>
      </c>
      <c r="K588" s="31">
        <f t="shared" si="42"/>
        <v>325810</v>
      </c>
      <c r="L588" s="141">
        <f t="shared" si="43"/>
        <v>43</v>
      </c>
      <c r="M588" s="142"/>
      <c r="N588" s="7">
        <f t="shared" si="44"/>
        <v>7500</v>
      </c>
      <c r="O588" s="7">
        <f t="shared" si="45"/>
        <v>325810</v>
      </c>
    </row>
    <row r="589" spans="1:15" ht="15" x14ac:dyDescent="0.2">
      <c r="A589" s="6">
        <v>8</v>
      </c>
      <c r="B589" s="143" t="s">
        <v>196</v>
      </c>
      <c r="C589" s="144"/>
      <c r="D589" s="6" t="s">
        <v>119</v>
      </c>
      <c r="E589" s="6">
        <v>30</v>
      </c>
      <c r="F589" s="7">
        <v>5000</v>
      </c>
      <c r="G589" s="7">
        <f>E589*F589</f>
        <v>150000</v>
      </c>
      <c r="H589" s="145">
        <f t="shared" ref="H589" si="60">E589</f>
        <v>30</v>
      </c>
      <c r="I589" s="146"/>
      <c r="J589" s="31">
        <f t="shared" ref="J589" si="61">F589</f>
        <v>5000</v>
      </c>
      <c r="K589" s="31">
        <f t="shared" ref="K589" si="62">G589</f>
        <v>150000</v>
      </c>
      <c r="L589" s="141">
        <f t="shared" ref="L589" si="63">H589</f>
        <v>30</v>
      </c>
      <c r="M589" s="142"/>
      <c r="N589" s="7">
        <f t="shared" ref="N589" si="64">J589</f>
        <v>5000</v>
      </c>
      <c r="O589" s="7">
        <f t="shared" ref="O589" si="65">K589</f>
        <v>150000</v>
      </c>
    </row>
    <row r="590" spans="1:15" ht="15" x14ac:dyDescent="0.2">
      <c r="A590" s="6">
        <v>9</v>
      </c>
      <c r="B590" s="143" t="s">
        <v>197</v>
      </c>
      <c r="C590" s="144"/>
      <c r="D590" s="6" t="s">
        <v>119</v>
      </c>
      <c r="E590" s="6">
        <v>180</v>
      </c>
      <c r="F590" s="7">
        <v>4500</v>
      </c>
      <c r="G590" s="7">
        <f t="shared" si="52"/>
        <v>810000</v>
      </c>
      <c r="H590" s="145">
        <f t="shared" si="40"/>
        <v>180</v>
      </c>
      <c r="I590" s="146"/>
      <c r="J590" s="31">
        <f t="shared" si="41"/>
        <v>4500</v>
      </c>
      <c r="K590" s="31">
        <f t="shared" si="42"/>
        <v>810000</v>
      </c>
      <c r="L590" s="141">
        <f t="shared" si="43"/>
        <v>180</v>
      </c>
      <c r="M590" s="142"/>
      <c r="N590" s="7">
        <f t="shared" si="44"/>
        <v>4500</v>
      </c>
      <c r="O590" s="7">
        <f t="shared" si="45"/>
        <v>810000</v>
      </c>
    </row>
    <row r="591" spans="1:15" ht="15" x14ac:dyDescent="0.2">
      <c r="A591" s="6">
        <v>10</v>
      </c>
      <c r="B591" s="143" t="s">
        <v>173</v>
      </c>
      <c r="C591" s="144"/>
      <c r="D591" s="6" t="s">
        <v>119</v>
      </c>
      <c r="E591" s="6">
        <v>1</v>
      </c>
      <c r="F591" s="7">
        <v>300000</v>
      </c>
      <c r="G591" s="7">
        <f>E591*F591</f>
        <v>300000</v>
      </c>
      <c r="H591" s="145">
        <f t="shared" si="40"/>
        <v>1</v>
      </c>
      <c r="I591" s="146"/>
      <c r="J591" s="31">
        <f t="shared" si="41"/>
        <v>300000</v>
      </c>
      <c r="K591" s="31">
        <f t="shared" si="42"/>
        <v>300000</v>
      </c>
      <c r="L591" s="141">
        <f t="shared" si="43"/>
        <v>1</v>
      </c>
      <c r="M591" s="142"/>
      <c r="N591" s="7">
        <f t="shared" si="44"/>
        <v>300000</v>
      </c>
      <c r="O591" s="7">
        <f t="shared" si="45"/>
        <v>300000</v>
      </c>
    </row>
    <row r="592" spans="1:15" ht="15" x14ac:dyDescent="0.2">
      <c r="A592" s="6"/>
      <c r="B592" s="143" t="s">
        <v>73</v>
      </c>
      <c r="C592" s="144"/>
      <c r="D592" s="6"/>
      <c r="E592" s="6"/>
      <c r="F592" s="7"/>
      <c r="G592" s="7">
        <f>SUM(G580:G591)</f>
        <v>5663810</v>
      </c>
      <c r="H592" s="145"/>
      <c r="I592" s="146"/>
      <c r="J592" s="31"/>
      <c r="K592" s="31">
        <f>SUM(K580:K591)</f>
        <v>5663810</v>
      </c>
      <c r="L592" s="141"/>
      <c r="M592" s="142"/>
      <c r="N592" s="7"/>
      <c r="O592" s="7">
        <f>SUM(O580:O591)</f>
        <v>5663810</v>
      </c>
    </row>
    <row r="593" spans="1:15" ht="15" x14ac:dyDescent="0.2"/>
    <row r="594" spans="1:15" ht="15" x14ac:dyDescent="0.2">
      <c r="A594" s="183"/>
      <c r="B594" s="183"/>
      <c r="C594" s="183"/>
      <c r="D594" s="183"/>
      <c r="E594" s="183"/>
      <c r="F594" s="183"/>
      <c r="G594" s="183"/>
      <c r="H594" s="183"/>
      <c r="I594" s="183"/>
      <c r="J594" s="183"/>
      <c r="K594" s="183"/>
      <c r="L594" s="183"/>
      <c r="M594" s="183"/>
      <c r="N594" s="183"/>
      <c r="O594" s="183"/>
    </row>
    <row r="595" spans="1:15" ht="15" x14ac:dyDescent="0.2">
      <c r="A595" s="1" t="s">
        <v>13</v>
      </c>
      <c r="D595" s="2">
        <v>8</v>
      </c>
      <c r="E595" s="2"/>
      <c r="F595" s="2"/>
    </row>
    <row r="596" spans="1:15" ht="15" x14ac:dyDescent="0.2">
      <c r="A596" s="1" t="s">
        <v>2</v>
      </c>
      <c r="C596" s="2">
        <v>50400</v>
      </c>
      <c r="D596" s="2"/>
      <c r="E596" s="2"/>
      <c r="F596" s="2"/>
    </row>
    <row r="597" spans="1:15" ht="15" x14ac:dyDescent="0.2">
      <c r="A597" s="1" t="s">
        <v>3</v>
      </c>
      <c r="C597" s="3" t="s">
        <v>264</v>
      </c>
      <c r="D597" s="3"/>
      <c r="E597" s="3"/>
      <c r="F597" s="3"/>
    </row>
    <row r="598" spans="1:15" ht="15" x14ac:dyDescent="0.2"/>
    <row r="599" spans="1:15" ht="15" x14ac:dyDescent="0.2">
      <c r="A599" s="155" t="s">
        <v>4</v>
      </c>
      <c r="B599" s="156" t="s">
        <v>5</v>
      </c>
      <c r="C599" s="156"/>
      <c r="D599" s="157" t="s">
        <v>16</v>
      </c>
      <c r="E599" s="159" t="s">
        <v>245</v>
      </c>
      <c r="F599" s="160"/>
      <c r="G599" s="161"/>
      <c r="H599" s="156" t="s">
        <v>246</v>
      </c>
      <c r="I599" s="156"/>
      <c r="J599" s="156"/>
      <c r="K599" s="156"/>
      <c r="L599" s="156" t="s">
        <v>247</v>
      </c>
      <c r="M599" s="156"/>
      <c r="N599" s="156"/>
      <c r="O599" s="156"/>
    </row>
    <row r="600" spans="1:15" ht="30" x14ac:dyDescent="0.2">
      <c r="A600" s="155"/>
      <c r="B600" s="156"/>
      <c r="C600" s="156"/>
      <c r="D600" s="158"/>
      <c r="E600" s="59" t="s">
        <v>17</v>
      </c>
      <c r="F600" s="59" t="s">
        <v>18</v>
      </c>
      <c r="G600" s="58" t="s">
        <v>9</v>
      </c>
      <c r="H600" s="159" t="s">
        <v>17</v>
      </c>
      <c r="I600" s="161"/>
      <c r="J600" s="59" t="s">
        <v>18</v>
      </c>
      <c r="K600" s="58" t="s">
        <v>9</v>
      </c>
      <c r="L600" s="159" t="s">
        <v>17</v>
      </c>
      <c r="M600" s="161"/>
      <c r="N600" s="59" t="s">
        <v>18</v>
      </c>
      <c r="O600" s="58" t="s">
        <v>9</v>
      </c>
    </row>
    <row r="601" spans="1:15" ht="15" x14ac:dyDescent="0.2">
      <c r="A601" s="6">
        <v>1</v>
      </c>
      <c r="B601" s="143" t="s">
        <v>265</v>
      </c>
      <c r="C601" s="144"/>
      <c r="D601" s="6" t="s">
        <v>119</v>
      </c>
      <c r="E601" s="6">
        <v>1</v>
      </c>
      <c r="F601" s="7">
        <v>281032.5</v>
      </c>
      <c r="G601" s="7">
        <f>E601*F601</f>
        <v>281032.5</v>
      </c>
      <c r="H601" s="145"/>
      <c r="I601" s="146"/>
      <c r="J601" s="31"/>
      <c r="K601" s="31">
        <f>H601*J601</f>
        <v>0</v>
      </c>
      <c r="L601" s="141">
        <f>H601</f>
        <v>0</v>
      </c>
      <c r="M601" s="142"/>
      <c r="N601" s="7">
        <f t="shared" ref="N601" si="66">J601</f>
        <v>0</v>
      </c>
      <c r="O601" s="7">
        <f t="shared" ref="O601" si="67">K601</f>
        <v>0</v>
      </c>
    </row>
    <row r="602" spans="1:15" ht="15" x14ac:dyDescent="0.2">
      <c r="A602" s="6">
        <v>2</v>
      </c>
      <c r="B602" s="143" t="s">
        <v>285</v>
      </c>
      <c r="C602" s="144"/>
      <c r="D602" s="6" t="s">
        <v>119</v>
      </c>
      <c r="E602" s="6">
        <v>1</v>
      </c>
      <c r="F602" s="7">
        <v>30681</v>
      </c>
      <c r="G602" s="7">
        <f>E602*F602</f>
        <v>30681</v>
      </c>
      <c r="H602" s="145"/>
      <c r="I602" s="146"/>
      <c r="J602" s="31"/>
      <c r="K602" s="31">
        <f>H602*J602</f>
        <v>0</v>
      </c>
      <c r="L602" s="141">
        <f>H602</f>
        <v>0</v>
      </c>
      <c r="M602" s="142"/>
      <c r="N602" s="7">
        <f t="shared" ref="N602" si="68">J602</f>
        <v>0</v>
      </c>
      <c r="O602" s="7">
        <f t="shared" ref="O602" si="69">K602</f>
        <v>0</v>
      </c>
    </row>
    <row r="603" spans="1:15" ht="15" x14ac:dyDescent="0.2">
      <c r="A603" s="6">
        <v>3</v>
      </c>
      <c r="B603" s="143" t="s">
        <v>300</v>
      </c>
      <c r="C603" s="144"/>
      <c r="D603" s="6" t="s">
        <v>119</v>
      </c>
      <c r="E603" s="6">
        <v>5</v>
      </c>
      <c r="F603" s="7">
        <v>70002.600000000006</v>
      </c>
      <c r="G603" s="7">
        <v>350013</v>
      </c>
      <c r="H603" s="145"/>
      <c r="I603" s="146"/>
      <c r="J603" s="31"/>
      <c r="K603" s="31">
        <f>H603*J603</f>
        <v>0</v>
      </c>
      <c r="L603" s="141">
        <f>H603</f>
        <v>0</v>
      </c>
      <c r="M603" s="142"/>
      <c r="N603" s="7">
        <f t="shared" ref="N603" si="70">J603</f>
        <v>0</v>
      </c>
      <c r="O603" s="7">
        <f t="shared" ref="O603" si="71">K603</f>
        <v>0</v>
      </c>
    </row>
    <row r="604" spans="1:15" ht="15" x14ac:dyDescent="0.2">
      <c r="A604" s="6">
        <v>4</v>
      </c>
      <c r="B604" s="143" t="s">
        <v>306</v>
      </c>
      <c r="C604" s="144"/>
      <c r="D604" s="6" t="s">
        <v>119</v>
      </c>
      <c r="E604" s="6">
        <v>2</v>
      </c>
      <c r="F604" s="7">
        <v>49425</v>
      </c>
      <c r="G604" s="7">
        <v>98850</v>
      </c>
      <c r="H604" s="145"/>
      <c r="I604" s="146"/>
      <c r="J604" s="31"/>
      <c r="K604" s="31">
        <f>H604*J604</f>
        <v>0</v>
      </c>
      <c r="L604" s="141">
        <f>H604</f>
        <v>0</v>
      </c>
      <c r="M604" s="142"/>
      <c r="N604" s="7">
        <f t="shared" ref="N604" si="72">J604</f>
        <v>0</v>
      </c>
      <c r="O604" s="7">
        <f t="shared" ref="O604" si="73">K604</f>
        <v>0</v>
      </c>
    </row>
    <row r="605" spans="1:15" ht="15" x14ac:dyDescent="0.2">
      <c r="A605" s="6"/>
      <c r="B605" s="143" t="s">
        <v>73</v>
      </c>
      <c r="C605" s="144"/>
      <c r="D605" s="6"/>
      <c r="E605" s="6"/>
      <c r="F605" s="7"/>
      <c r="G605" s="7">
        <f>G601+G602+G603+G604</f>
        <v>760576.5</v>
      </c>
      <c r="H605" s="145"/>
      <c r="I605" s="146"/>
      <c r="J605" s="31"/>
      <c r="K605" s="31"/>
      <c r="L605" s="141"/>
      <c r="M605" s="142"/>
      <c r="N605" s="7"/>
      <c r="O605" s="7"/>
    </row>
    <row r="606" spans="1:15" ht="15" x14ac:dyDescent="0.2"/>
    <row r="607" spans="1:15" ht="15" x14ac:dyDescent="0.2">
      <c r="A607" s="183" t="s">
        <v>239</v>
      </c>
      <c r="B607" s="183"/>
      <c r="C607" s="183"/>
      <c r="D607" s="183"/>
      <c r="E607" s="183"/>
      <c r="F607" s="183"/>
      <c r="G607" s="183"/>
      <c r="H607" s="183"/>
      <c r="I607" s="183"/>
      <c r="J607" s="183"/>
      <c r="K607" s="183"/>
      <c r="L607" s="183"/>
      <c r="M607" s="183"/>
      <c r="N607" s="183"/>
      <c r="O607" s="183"/>
    </row>
    <row r="608" spans="1:15" ht="15" x14ac:dyDescent="0.2">
      <c r="A608" s="183" t="s">
        <v>240</v>
      </c>
      <c r="B608" s="183"/>
      <c r="C608" s="183"/>
      <c r="D608" s="183"/>
      <c r="E608" s="183"/>
      <c r="F608" s="183"/>
      <c r="G608" s="183"/>
      <c r="H608" s="183"/>
      <c r="I608" s="183"/>
      <c r="J608" s="183"/>
      <c r="K608" s="183"/>
      <c r="L608" s="183"/>
      <c r="M608" s="183"/>
      <c r="N608" s="183"/>
      <c r="O608" s="183"/>
    </row>
    <row r="609" spans="1:15" ht="15" x14ac:dyDescent="0.2">
      <c r="A609" s="1" t="s">
        <v>13</v>
      </c>
      <c r="D609" s="2">
        <v>8</v>
      </c>
      <c r="E609" s="2"/>
      <c r="F609" s="2"/>
    </row>
    <row r="610" spans="1:15" ht="15" x14ac:dyDescent="0.2">
      <c r="A610" s="1" t="s">
        <v>2</v>
      </c>
      <c r="C610" s="2">
        <v>50400</v>
      </c>
      <c r="D610" s="2"/>
      <c r="E610" s="2"/>
      <c r="F610" s="2"/>
    </row>
    <row r="611" spans="1:15" ht="15" x14ac:dyDescent="0.2">
      <c r="A611" s="1" t="s">
        <v>3</v>
      </c>
      <c r="C611" s="3" t="s">
        <v>133</v>
      </c>
      <c r="D611" s="3"/>
      <c r="E611" s="3"/>
      <c r="F611" s="3"/>
    </row>
    <row r="612" spans="1:15" ht="15" x14ac:dyDescent="0.2"/>
    <row r="613" spans="1:15" ht="15" x14ac:dyDescent="0.2">
      <c r="A613" s="155" t="s">
        <v>4</v>
      </c>
      <c r="B613" s="156" t="s">
        <v>5</v>
      </c>
      <c r="C613" s="156"/>
      <c r="D613" s="157" t="s">
        <v>16</v>
      </c>
      <c r="E613" s="159" t="s">
        <v>245</v>
      </c>
      <c r="F613" s="160"/>
      <c r="G613" s="161"/>
      <c r="H613" s="156" t="s">
        <v>246</v>
      </c>
      <c r="I613" s="156"/>
      <c r="J613" s="156"/>
      <c r="K613" s="156"/>
      <c r="L613" s="156" t="s">
        <v>247</v>
      </c>
      <c r="M613" s="156"/>
      <c r="N613" s="156"/>
      <c r="O613" s="156"/>
    </row>
    <row r="614" spans="1:15" ht="30" x14ac:dyDescent="0.2">
      <c r="A614" s="155"/>
      <c r="B614" s="156"/>
      <c r="C614" s="156"/>
      <c r="D614" s="158"/>
      <c r="E614" s="4" t="s">
        <v>17</v>
      </c>
      <c r="F614" s="4" t="s">
        <v>18</v>
      </c>
      <c r="G614" s="5" t="s">
        <v>9</v>
      </c>
      <c r="H614" s="159" t="s">
        <v>17</v>
      </c>
      <c r="I614" s="161"/>
      <c r="J614" s="4" t="s">
        <v>18</v>
      </c>
      <c r="K614" s="5" t="s">
        <v>9</v>
      </c>
      <c r="L614" s="159" t="s">
        <v>17</v>
      </c>
      <c r="M614" s="161"/>
      <c r="N614" s="4" t="s">
        <v>18</v>
      </c>
      <c r="O614" s="5" t="s">
        <v>9</v>
      </c>
    </row>
    <row r="615" spans="1:15" ht="15" x14ac:dyDescent="0.2">
      <c r="A615" s="6">
        <v>1</v>
      </c>
      <c r="B615" s="143" t="s">
        <v>138</v>
      </c>
      <c r="C615" s="144"/>
      <c r="D615" s="6" t="s">
        <v>119</v>
      </c>
      <c r="E615" s="6">
        <v>460</v>
      </c>
      <c r="F615" s="7">
        <v>450</v>
      </c>
      <c r="G615" s="7">
        <f>E615*F615</f>
        <v>207000</v>
      </c>
      <c r="H615" s="145">
        <f t="shared" ref="H615:H650" si="74">E615</f>
        <v>460</v>
      </c>
      <c r="I615" s="146"/>
      <c r="J615" s="31">
        <f t="shared" ref="J615:J650" si="75">F615</f>
        <v>450</v>
      </c>
      <c r="K615" s="31">
        <f t="shared" ref="K615:K650" si="76">G615</f>
        <v>207000</v>
      </c>
      <c r="L615" s="141">
        <f t="shared" ref="L615:L650" si="77">H615</f>
        <v>460</v>
      </c>
      <c r="M615" s="142"/>
      <c r="N615" s="7">
        <f t="shared" ref="N615:N650" si="78">J615</f>
        <v>450</v>
      </c>
      <c r="O615" s="7">
        <f t="shared" ref="O615:O650" si="79">K615</f>
        <v>207000</v>
      </c>
    </row>
    <row r="616" spans="1:15" ht="15" x14ac:dyDescent="0.2">
      <c r="A616" s="6">
        <v>2</v>
      </c>
      <c r="B616" s="143" t="s">
        <v>139</v>
      </c>
      <c r="C616" s="144"/>
      <c r="D616" s="6" t="s">
        <v>119</v>
      </c>
      <c r="E616" s="6">
        <v>180</v>
      </c>
      <c r="F616" s="7">
        <v>50</v>
      </c>
      <c r="G616" s="7">
        <f t="shared" ref="G616:G650" si="80">E616*F616</f>
        <v>9000</v>
      </c>
      <c r="H616" s="145">
        <f t="shared" si="74"/>
        <v>180</v>
      </c>
      <c r="I616" s="146"/>
      <c r="J616" s="31">
        <f t="shared" si="75"/>
        <v>50</v>
      </c>
      <c r="K616" s="31">
        <f t="shared" si="76"/>
        <v>9000</v>
      </c>
      <c r="L616" s="141">
        <f t="shared" si="77"/>
        <v>180</v>
      </c>
      <c r="M616" s="142"/>
      <c r="N616" s="7">
        <f t="shared" si="78"/>
        <v>50</v>
      </c>
      <c r="O616" s="7">
        <f t="shared" si="79"/>
        <v>9000</v>
      </c>
    </row>
    <row r="617" spans="1:15" ht="15" x14ac:dyDescent="0.2">
      <c r="A617" s="6">
        <v>3</v>
      </c>
      <c r="B617" s="143" t="s">
        <v>140</v>
      </c>
      <c r="C617" s="144"/>
      <c r="D617" s="6" t="s">
        <v>119</v>
      </c>
      <c r="E617" s="6">
        <v>50</v>
      </c>
      <c r="F617" s="7">
        <v>20</v>
      </c>
      <c r="G617" s="7">
        <f t="shared" si="80"/>
        <v>1000</v>
      </c>
      <c r="H617" s="145">
        <f t="shared" si="74"/>
        <v>50</v>
      </c>
      <c r="I617" s="146"/>
      <c r="J617" s="31">
        <f t="shared" si="75"/>
        <v>20</v>
      </c>
      <c r="K617" s="31">
        <f t="shared" si="76"/>
        <v>1000</v>
      </c>
      <c r="L617" s="141">
        <f t="shared" si="77"/>
        <v>50</v>
      </c>
      <c r="M617" s="142"/>
      <c r="N617" s="7">
        <f t="shared" si="78"/>
        <v>20</v>
      </c>
      <c r="O617" s="7">
        <f t="shared" si="79"/>
        <v>1000</v>
      </c>
    </row>
    <row r="618" spans="1:15" ht="15" x14ac:dyDescent="0.2">
      <c r="A618" s="6">
        <v>4</v>
      </c>
      <c r="B618" s="143" t="s">
        <v>141</v>
      </c>
      <c r="C618" s="144"/>
      <c r="D618" s="6" t="s">
        <v>119</v>
      </c>
      <c r="E618" s="6">
        <v>180</v>
      </c>
      <c r="F618" s="7">
        <v>50</v>
      </c>
      <c r="G618" s="7">
        <f t="shared" si="80"/>
        <v>9000</v>
      </c>
      <c r="H618" s="145">
        <f t="shared" si="74"/>
        <v>180</v>
      </c>
      <c r="I618" s="146"/>
      <c r="J618" s="31">
        <f t="shared" si="75"/>
        <v>50</v>
      </c>
      <c r="K618" s="31">
        <f t="shared" si="76"/>
        <v>9000</v>
      </c>
      <c r="L618" s="141">
        <f t="shared" si="77"/>
        <v>180</v>
      </c>
      <c r="M618" s="142"/>
      <c r="N618" s="7">
        <f t="shared" si="78"/>
        <v>50</v>
      </c>
      <c r="O618" s="7">
        <f t="shared" si="79"/>
        <v>9000</v>
      </c>
    </row>
    <row r="619" spans="1:15" ht="15" x14ac:dyDescent="0.2">
      <c r="A619" s="6">
        <v>5</v>
      </c>
      <c r="B619" s="143" t="s">
        <v>212</v>
      </c>
      <c r="C619" s="144"/>
      <c r="D619" s="6" t="s">
        <v>119</v>
      </c>
      <c r="E619" s="6">
        <v>100</v>
      </c>
      <c r="F619" s="7">
        <v>200</v>
      </c>
      <c r="G619" s="7">
        <f t="shared" si="80"/>
        <v>20000</v>
      </c>
      <c r="H619" s="145">
        <f t="shared" si="74"/>
        <v>100</v>
      </c>
      <c r="I619" s="146"/>
      <c r="J619" s="31">
        <f t="shared" si="75"/>
        <v>200</v>
      </c>
      <c r="K619" s="31">
        <f t="shared" si="76"/>
        <v>20000</v>
      </c>
      <c r="L619" s="141">
        <f t="shared" si="77"/>
        <v>100</v>
      </c>
      <c r="M619" s="142"/>
      <c r="N619" s="7">
        <f t="shared" si="78"/>
        <v>200</v>
      </c>
      <c r="O619" s="7">
        <f t="shared" si="79"/>
        <v>20000</v>
      </c>
    </row>
    <row r="620" spans="1:15" ht="15" x14ac:dyDescent="0.2">
      <c r="A620" s="6">
        <v>6</v>
      </c>
      <c r="B620" s="143" t="s">
        <v>142</v>
      </c>
      <c r="C620" s="144"/>
      <c r="D620" s="6" t="s">
        <v>119</v>
      </c>
      <c r="E620" s="6">
        <v>700</v>
      </c>
      <c r="F620" s="7">
        <v>150</v>
      </c>
      <c r="G620" s="7">
        <f t="shared" si="80"/>
        <v>105000</v>
      </c>
      <c r="H620" s="145">
        <f t="shared" si="74"/>
        <v>700</v>
      </c>
      <c r="I620" s="146"/>
      <c r="J620" s="31">
        <f t="shared" si="75"/>
        <v>150</v>
      </c>
      <c r="K620" s="31">
        <f t="shared" si="76"/>
        <v>105000</v>
      </c>
      <c r="L620" s="141">
        <f t="shared" si="77"/>
        <v>700</v>
      </c>
      <c r="M620" s="142"/>
      <c r="N620" s="7">
        <f t="shared" si="78"/>
        <v>150</v>
      </c>
      <c r="O620" s="7">
        <f t="shared" si="79"/>
        <v>105000</v>
      </c>
    </row>
    <row r="621" spans="1:15" ht="15" x14ac:dyDescent="0.2">
      <c r="A621" s="6">
        <v>7</v>
      </c>
      <c r="B621" s="143" t="s">
        <v>252</v>
      </c>
      <c r="C621" s="144"/>
      <c r="D621" s="6" t="s">
        <v>119</v>
      </c>
      <c r="E621" s="6">
        <v>35</v>
      </c>
      <c r="F621" s="7">
        <v>2000</v>
      </c>
      <c r="G621" s="7">
        <f t="shared" ref="G621" si="81">E621*F621</f>
        <v>70000</v>
      </c>
      <c r="H621" s="145">
        <f t="shared" ref="H621" si="82">E621</f>
        <v>35</v>
      </c>
      <c r="I621" s="146"/>
      <c r="J621" s="31">
        <f t="shared" ref="J621" si="83">F621</f>
        <v>2000</v>
      </c>
      <c r="K621" s="31">
        <f t="shared" ref="K621" si="84">G621</f>
        <v>70000</v>
      </c>
      <c r="L621" s="141">
        <f t="shared" ref="L621" si="85">H621</f>
        <v>35</v>
      </c>
      <c r="M621" s="142"/>
      <c r="N621" s="7">
        <f t="shared" ref="N621" si="86">J621</f>
        <v>2000</v>
      </c>
      <c r="O621" s="7">
        <f t="shared" ref="O621" si="87">K621</f>
        <v>70000</v>
      </c>
    </row>
    <row r="622" spans="1:15" ht="15" x14ac:dyDescent="0.2">
      <c r="A622" s="6">
        <v>8</v>
      </c>
      <c r="B622" s="143" t="s">
        <v>174</v>
      </c>
      <c r="C622" s="144"/>
      <c r="D622" s="6" t="s">
        <v>119</v>
      </c>
      <c r="E622" s="6">
        <v>1</v>
      </c>
      <c r="F622" s="7">
        <v>10000</v>
      </c>
      <c r="G622" s="7">
        <f t="shared" si="80"/>
        <v>10000</v>
      </c>
      <c r="H622" s="145">
        <f t="shared" si="74"/>
        <v>1</v>
      </c>
      <c r="I622" s="146"/>
      <c r="J622" s="31">
        <f t="shared" si="75"/>
        <v>10000</v>
      </c>
      <c r="K622" s="31">
        <f t="shared" si="76"/>
        <v>10000</v>
      </c>
      <c r="L622" s="141">
        <f t="shared" si="77"/>
        <v>1</v>
      </c>
      <c r="M622" s="142"/>
      <c r="N622" s="7">
        <f t="shared" si="78"/>
        <v>10000</v>
      </c>
      <c r="O622" s="7">
        <f t="shared" si="79"/>
        <v>10000</v>
      </c>
    </row>
    <row r="623" spans="1:15" ht="15" x14ac:dyDescent="0.2">
      <c r="A623" s="6">
        <v>9</v>
      </c>
      <c r="B623" s="143" t="s">
        <v>175</v>
      </c>
      <c r="C623" s="144"/>
      <c r="D623" s="6" t="s">
        <v>119</v>
      </c>
      <c r="E623" s="6">
        <v>1</v>
      </c>
      <c r="F623" s="7">
        <v>10000</v>
      </c>
      <c r="G623" s="7">
        <f t="shared" si="80"/>
        <v>10000</v>
      </c>
      <c r="H623" s="145">
        <f t="shared" si="74"/>
        <v>1</v>
      </c>
      <c r="I623" s="146"/>
      <c r="J623" s="31">
        <f t="shared" si="75"/>
        <v>10000</v>
      </c>
      <c r="K623" s="31">
        <f t="shared" si="76"/>
        <v>10000</v>
      </c>
      <c r="L623" s="141">
        <f t="shared" si="77"/>
        <v>1</v>
      </c>
      <c r="M623" s="142"/>
      <c r="N623" s="7">
        <f t="shared" si="78"/>
        <v>10000</v>
      </c>
      <c r="O623" s="7">
        <f t="shared" si="79"/>
        <v>10000</v>
      </c>
    </row>
    <row r="624" spans="1:15" ht="15" x14ac:dyDescent="0.2">
      <c r="A624" s="6">
        <v>10</v>
      </c>
      <c r="B624" s="143" t="s">
        <v>143</v>
      </c>
      <c r="C624" s="144"/>
      <c r="D624" s="6" t="s">
        <v>119</v>
      </c>
      <c r="E624" s="6">
        <v>450</v>
      </c>
      <c r="F624" s="7">
        <v>100</v>
      </c>
      <c r="G624" s="7">
        <f t="shared" si="80"/>
        <v>45000</v>
      </c>
      <c r="H624" s="145">
        <f t="shared" si="74"/>
        <v>450</v>
      </c>
      <c r="I624" s="146"/>
      <c r="J624" s="31">
        <f t="shared" si="75"/>
        <v>100</v>
      </c>
      <c r="K624" s="31">
        <f t="shared" si="76"/>
        <v>45000</v>
      </c>
      <c r="L624" s="141">
        <f t="shared" si="77"/>
        <v>450</v>
      </c>
      <c r="M624" s="142"/>
      <c r="N624" s="7">
        <f t="shared" si="78"/>
        <v>100</v>
      </c>
      <c r="O624" s="7">
        <f t="shared" si="79"/>
        <v>45000</v>
      </c>
    </row>
    <row r="625" spans="1:15" ht="15" x14ac:dyDescent="0.2">
      <c r="A625" s="6">
        <v>11</v>
      </c>
      <c r="B625" s="143" t="s">
        <v>144</v>
      </c>
      <c r="C625" s="144"/>
      <c r="D625" s="6" t="s">
        <v>119</v>
      </c>
      <c r="E625" s="6">
        <v>40</v>
      </c>
      <c r="F625" s="7">
        <v>300</v>
      </c>
      <c r="G625" s="7">
        <f t="shared" si="80"/>
        <v>12000</v>
      </c>
      <c r="H625" s="145">
        <f t="shared" si="74"/>
        <v>40</v>
      </c>
      <c r="I625" s="146"/>
      <c r="J625" s="31">
        <f t="shared" si="75"/>
        <v>300</v>
      </c>
      <c r="K625" s="31">
        <f t="shared" si="76"/>
        <v>12000</v>
      </c>
      <c r="L625" s="141">
        <f t="shared" si="77"/>
        <v>40</v>
      </c>
      <c r="M625" s="142"/>
      <c r="N625" s="7">
        <f t="shared" si="78"/>
        <v>300</v>
      </c>
      <c r="O625" s="7">
        <f t="shared" si="79"/>
        <v>12000</v>
      </c>
    </row>
    <row r="626" spans="1:15" ht="15" x14ac:dyDescent="0.2">
      <c r="A626" s="6">
        <v>12</v>
      </c>
      <c r="B626" s="143" t="s">
        <v>145</v>
      </c>
      <c r="C626" s="144"/>
      <c r="D626" s="6" t="s">
        <v>119</v>
      </c>
      <c r="E626" s="6">
        <v>750</v>
      </c>
      <c r="F626" s="7">
        <v>120</v>
      </c>
      <c r="G626" s="7">
        <f t="shared" si="80"/>
        <v>90000</v>
      </c>
      <c r="H626" s="145">
        <f t="shared" si="74"/>
        <v>750</v>
      </c>
      <c r="I626" s="146"/>
      <c r="J626" s="31">
        <f t="shared" si="75"/>
        <v>120</v>
      </c>
      <c r="K626" s="31">
        <f t="shared" si="76"/>
        <v>90000</v>
      </c>
      <c r="L626" s="141">
        <f t="shared" si="77"/>
        <v>750</v>
      </c>
      <c r="M626" s="142"/>
      <c r="N626" s="7">
        <f t="shared" si="78"/>
        <v>120</v>
      </c>
      <c r="O626" s="7">
        <f t="shared" si="79"/>
        <v>90000</v>
      </c>
    </row>
    <row r="627" spans="1:15" ht="15" x14ac:dyDescent="0.2">
      <c r="A627" s="6">
        <v>13</v>
      </c>
      <c r="B627" s="143" t="s">
        <v>146</v>
      </c>
      <c r="C627" s="144"/>
      <c r="D627" s="6" t="s">
        <v>119</v>
      </c>
      <c r="E627" s="6">
        <v>640</v>
      </c>
      <c r="F627" s="7">
        <v>300</v>
      </c>
      <c r="G627" s="7">
        <f t="shared" si="80"/>
        <v>192000</v>
      </c>
      <c r="H627" s="145">
        <f t="shared" si="74"/>
        <v>640</v>
      </c>
      <c r="I627" s="146"/>
      <c r="J627" s="31">
        <f t="shared" si="75"/>
        <v>300</v>
      </c>
      <c r="K627" s="31">
        <f t="shared" si="76"/>
        <v>192000</v>
      </c>
      <c r="L627" s="141">
        <f t="shared" si="77"/>
        <v>640</v>
      </c>
      <c r="M627" s="142"/>
      <c r="N627" s="7">
        <f t="shared" si="78"/>
        <v>300</v>
      </c>
      <c r="O627" s="7">
        <f t="shared" si="79"/>
        <v>192000</v>
      </c>
    </row>
    <row r="628" spans="1:15" ht="15" x14ac:dyDescent="0.2">
      <c r="A628" s="6">
        <v>14</v>
      </c>
      <c r="B628" s="143" t="s">
        <v>147</v>
      </c>
      <c r="C628" s="144"/>
      <c r="D628" s="6" t="s">
        <v>119</v>
      </c>
      <c r="E628" s="6">
        <v>350</v>
      </c>
      <c r="F628" s="7">
        <v>150</v>
      </c>
      <c r="G628" s="7">
        <f t="shared" si="80"/>
        <v>52500</v>
      </c>
      <c r="H628" s="145">
        <f t="shared" si="74"/>
        <v>350</v>
      </c>
      <c r="I628" s="146"/>
      <c r="J628" s="31">
        <f t="shared" si="75"/>
        <v>150</v>
      </c>
      <c r="K628" s="31">
        <f t="shared" si="76"/>
        <v>52500</v>
      </c>
      <c r="L628" s="141">
        <f t="shared" si="77"/>
        <v>350</v>
      </c>
      <c r="M628" s="142"/>
      <c r="N628" s="7">
        <f t="shared" si="78"/>
        <v>150</v>
      </c>
      <c r="O628" s="7">
        <f t="shared" si="79"/>
        <v>52500</v>
      </c>
    </row>
    <row r="629" spans="1:15" ht="15" x14ac:dyDescent="0.2">
      <c r="A629" s="6">
        <v>15</v>
      </c>
      <c r="B629" s="143" t="s">
        <v>148</v>
      </c>
      <c r="C629" s="144"/>
      <c r="D629" s="6" t="s">
        <v>119</v>
      </c>
      <c r="E629" s="6">
        <v>300</v>
      </c>
      <c r="F629" s="7">
        <v>89</v>
      </c>
      <c r="G629" s="7">
        <f t="shared" si="80"/>
        <v>26700</v>
      </c>
      <c r="H629" s="145">
        <f t="shared" si="74"/>
        <v>300</v>
      </c>
      <c r="I629" s="146"/>
      <c r="J629" s="31">
        <f t="shared" si="75"/>
        <v>89</v>
      </c>
      <c r="K629" s="31">
        <f t="shared" si="76"/>
        <v>26700</v>
      </c>
      <c r="L629" s="141">
        <f t="shared" si="77"/>
        <v>300</v>
      </c>
      <c r="M629" s="142"/>
      <c r="N629" s="7">
        <f t="shared" si="78"/>
        <v>89</v>
      </c>
      <c r="O629" s="7">
        <f t="shared" si="79"/>
        <v>26700</v>
      </c>
    </row>
    <row r="630" spans="1:15" ht="15" x14ac:dyDescent="0.2">
      <c r="A630" s="6">
        <v>16</v>
      </c>
      <c r="B630" s="143" t="s">
        <v>149</v>
      </c>
      <c r="C630" s="144"/>
      <c r="D630" s="6" t="s">
        <v>119</v>
      </c>
      <c r="E630" s="6">
        <v>1500</v>
      </c>
      <c r="F630" s="7">
        <v>120</v>
      </c>
      <c r="G630" s="7">
        <f t="shared" si="80"/>
        <v>180000</v>
      </c>
      <c r="H630" s="145">
        <f t="shared" si="74"/>
        <v>1500</v>
      </c>
      <c r="I630" s="146"/>
      <c r="J630" s="31">
        <f t="shared" si="75"/>
        <v>120</v>
      </c>
      <c r="K630" s="31">
        <f t="shared" si="76"/>
        <v>180000</v>
      </c>
      <c r="L630" s="141">
        <f t="shared" si="77"/>
        <v>1500</v>
      </c>
      <c r="M630" s="142"/>
      <c r="N630" s="7">
        <f t="shared" si="78"/>
        <v>120</v>
      </c>
      <c r="O630" s="7">
        <f t="shared" si="79"/>
        <v>180000</v>
      </c>
    </row>
    <row r="631" spans="1:15" ht="15" x14ac:dyDescent="0.2">
      <c r="A631" s="6">
        <v>17</v>
      </c>
      <c r="B631" s="143" t="s">
        <v>150</v>
      </c>
      <c r="C631" s="144"/>
      <c r="D631" s="6" t="s">
        <v>119</v>
      </c>
      <c r="E631" s="6">
        <v>1000</v>
      </c>
      <c r="F631" s="7">
        <v>200</v>
      </c>
      <c r="G631" s="7">
        <f t="shared" si="80"/>
        <v>200000</v>
      </c>
      <c r="H631" s="145">
        <f t="shared" si="74"/>
        <v>1000</v>
      </c>
      <c r="I631" s="146"/>
      <c r="J631" s="31">
        <f t="shared" si="75"/>
        <v>200</v>
      </c>
      <c r="K631" s="31">
        <f t="shared" si="76"/>
        <v>200000</v>
      </c>
      <c r="L631" s="141">
        <f t="shared" si="77"/>
        <v>1000</v>
      </c>
      <c r="M631" s="142"/>
      <c r="N631" s="7">
        <f t="shared" si="78"/>
        <v>200</v>
      </c>
      <c r="O631" s="7">
        <f t="shared" si="79"/>
        <v>200000</v>
      </c>
    </row>
    <row r="632" spans="1:15" ht="15" x14ac:dyDescent="0.2">
      <c r="A632" s="6">
        <v>18</v>
      </c>
      <c r="B632" s="143" t="s">
        <v>151</v>
      </c>
      <c r="C632" s="144"/>
      <c r="D632" s="6" t="s">
        <v>119</v>
      </c>
      <c r="E632" s="6">
        <v>80</v>
      </c>
      <c r="F632" s="7">
        <v>150</v>
      </c>
      <c r="G632" s="7">
        <f t="shared" si="80"/>
        <v>12000</v>
      </c>
      <c r="H632" s="145">
        <f t="shared" si="74"/>
        <v>80</v>
      </c>
      <c r="I632" s="146"/>
      <c r="J632" s="31">
        <f t="shared" si="75"/>
        <v>150</v>
      </c>
      <c r="K632" s="31">
        <f t="shared" si="76"/>
        <v>12000</v>
      </c>
      <c r="L632" s="141">
        <f t="shared" si="77"/>
        <v>80</v>
      </c>
      <c r="M632" s="142"/>
      <c r="N632" s="7">
        <f t="shared" si="78"/>
        <v>150</v>
      </c>
      <c r="O632" s="7">
        <f t="shared" si="79"/>
        <v>12000</v>
      </c>
    </row>
    <row r="633" spans="1:15" ht="15" x14ac:dyDescent="0.2">
      <c r="A633" s="6">
        <v>19</v>
      </c>
      <c r="B633" s="143" t="s">
        <v>152</v>
      </c>
      <c r="C633" s="144"/>
      <c r="D633" s="6" t="s">
        <v>119</v>
      </c>
      <c r="E633" s="6">
        <v>150</v>
      </c>
      <c r="F633" s="7">
        <v>270</v>
      </c>
      <c r="G633" s="7">
        <f t="shared" si="80"/>
        <v>40500</v>
      </c>
      <c r="H633" s="145">
        <f t="shared" si="74"/>
        <v>150</v>
      </c>
      <c r="I633" s="146"/>
      <c r="J633" s="31">
        <f t="shared" si="75"/>
        <v>270</v>
      </c>
      <c r="K633" s="31">
        <f t="shared" si="76"/>
        <v>40500</v>
      </c>
      <c r="L633" s="141">
        <f t="shared" si="77"/>
        <v>150</v>
      </c>
      <c r="M633" s="142"/>
      <c r="N633" s="7">
        <f t="shared" si="78"/>
        <v>270</v>
      </c>
      <c r="O633" s="7">
        <f t="shared" si="79"/>
        <v>40500</v>
      </c>
    </row>
    <row r="634" spans="1:15" ht="15" x14ac:dyDescent="0.2">
      <c r="A634" s="6">
        <v>20</v>
      </c>
      <c r="B634" s="143" t="s">
        <v>153</v>
      </c>
      <c r="C634" s="144"/>
      <c r="D634" s="6" t="s">
        <v>119</v>
      </c>
      <c r="E634" s="6">
        <v>100</v>
      </c>
      <c r="F634" s="7">
        <v>650</v>
      </c>
      <c r="G634" s="7">
        <f t="shared" si="80"/>
        <v>65000</v>
      </c>
      <c r="H634" s="145">
        <f t="shared" si="74"/>
        <v>100</v>
      </c>
      <c r="I634" s="146"/>
      <c r="J634" s="31">
        <f t="shared" si="75"/>
        <v>650</v>
      </c>
      <c r="K634" s="31">
        <f t="shared" si="76"/>
        <v>65000</v>
      </c>
      <c r="L634" s="141">
        <f t="shared" si="77"/>
        <v>100</v>
      </c>
      <c r="M634" s="142"/>
      <c r="N634" s="7">
        <f t="shared" si="78"/>
        <v>650</v>
      </c>
      <c r="O634" s="7">
        <f t="shared" si="79"/>
        <v>65000</v>
      </c>
    </row>
    <row r="635" spans="1:15" ht="15" x14ac:dyDescent="0.2">
      <c r="A635" s="6">
        <v>21</v>
      </c>
      <c r="B635" s="143" t="s">
        <v>154</v>
      </c>
      <c r="C635" s="144"/>
      <c r="D635" s="6" t="s">
        <v>119</v>
      </c>
      <c r="E635" s="6">
        <v>7000</v>
      </c>
      <c r="F635" s="7">
        <v>30</v>
      </c>
      <c r="G635" s="7">
        <f t="shared" si="80"/>
        <v>210000</v>
      </c>
      <c r="H635" s="145">
        <f t="shared" si="74"/>
        <v>7000</v>
      </c>
      <c r="I635" s="146"/>
      <c r="J635" s="31">
        <f t="shared" si="75"/>
        <v>30</v>
      </c>
      <c r="K635" s="31">
        <f t="shared" si="76"/>
        <v>210000</v>
      </c>
      <c r="L635" s="141">
        <f t="shared" si="77"/>
        <v>7000</v>
      </c>
      <c r="M635" s="142"/>
      <c r="N635" s="7">
        <f t="shared" si="78"/>
        <v>30</v>
      </c>
      <c r="O635" s="7">
        <f t="shared" si="79"/>
        <v>210000</v>
      </c>
    </row>
    <row r="636" spans="1:15" ht="15" x14ac:dyDescent="0.2">
      <c r="A636" s="6">
        <v>22</v>
      </c>
      <c r="B636" s="143" t="s">
        <v>154</v>
      </c>
      <c r="C636" s="144"/>
      <c r="D636" s="6" t="s">
        <v>119</v>
      </c>
      <c r="E636" s="6">
        <v>500</v>
      </c>
      <c r="F636" s="7">
        <v>15</v>
      </c>
      <c r="G636" s="7">
        <f t="shared" ref="G636" si="88">E636*F636</f>
        <v>7500</v>
      </c>
      <c r="H636" s="145">
        <f t="shared" ref="H636" si="89">E636</f>
        <v>500</v>
      </c>
      <c r="I636" s="146"/>
      <c r="J636" s="31">
        <f t="shared" ref="J636" si="90">F636</f>
        <v>15</v>
      </c>
      <c r="K636" s="31">
        <f t="shared" ref="K636" si="91">G636</f>
        <v>7500</v>
      </c>
      <c r="L636" s="141">
        <f t="shared" ref="L636" si="92">H636</f>
        <v>500</v>
      </c>
      <c r="M636" s="142"/>
      <c r="N636" s="7">
        <f t="shared" ref="N636" si="93">J636</f>
        <v>15</v>
      </c>
      <c r="O636" s="7">
        <f t="shared" ref="O636" si="94">K636</f>
        <v>7500</v>
      </c>
    </row>
    <row r="637" spans="1:15" ht="15" x14ac:dyDescent="0.2">
      <c r="A637" s="6">
        <v>23</v>
      </c>
      <c r="B637" s="143" t="s">
        <v>155</v>
      </c>
      <c r="C637" s="144"/>
      <c r="D637" s="6" t="s">
        <v>119</v>
      </c>
      <c r="E637" s="6">
        <v>360</v>
      </c>
      <c r="F637" s="7">
        <v>155</v>
      </c>
      <c r="G637" s="7">
        <f t="shared" si="80"/>
        <v>55800</v>
      </c>
      <c r="H637" s="145">
        <f t="shared" si="74"/>
        <v>360</v>
      </c>
      <c r="I637" s="146"/>
      <c r="J637" s="31">
        <f t="shared" si="75"/>
        <v>155</v>
      </c>
      <c r="K637" s="31">
        <f t="shared" si="76"/>
        <v>55800</v>
      </c>
      <c r="L637" s="141">
        <f t="shared" si="77"/>
        <v>360</v>
      </c>
      <c r="M637" s="142"/>
      <c r="N637" s="7">
        <f t="shared" si="78"/>
        <v>155</v>
      </c>
      <c r="O637" s="7">
        <f t="shared" si="79"/>
        <v>55800</v>
      </c>
    </row>
    <row r="638" spans="1:15" ht="15" x14ac:dyDescent="0.2">
      <c r="A638" s="6">
        <v>24</v>
      </c>
      <c r="B638" s="143" t="s">
        <v>156</v>
      </c>
      <c r="C638" s="144"/>
      <c r="D638" s="6" t="s">
        <v>119</v>
      </c>
      <c r="E638" s="6">
        <v>400</v>
      </c>
      <c r="F638" s="7">
        <v>130</v>
      </c>
      <c r="G638" s="7">
        <f t="shared" si="80"/>
        <v>52000</v>
      </c>
      <c r="H638" s="145">
        <f t="shared" si="74"/>
        <v>400</v>
      </c>
      <c r="I638" s="146"/>
      <c r="J638" s="31">
        <f t="shared" si="75"/>
        <v>130</v>
      </c>
      <c r="K638" s="31">
        <f t="shared" si="76"/>
        <v>52000</v>
      </c>
      <c r="L638" s="141">
        <f t="shared" si="77"/>
        <v>400</v>
      </c>
      <c r="M638" s="142"/>
      <c r="N638" s="7">
        <f t="shared" si="78"/>
        <v>130</v>
      </c>
      <c r="O638" s="7">
        <f t="shared" si="79"/>
        <v>52000</v>
      </c>
    </row>
    <row r="639" spans="1:15" ht="15" x14ac:dyDescent="0.2">
      <c r="A639" s="6">
        <v>25</v>
      </c>
      <c r="B639" s="143" t="s">
        <v>157</v>
      </c>
      <c r="C639" s="144"/>
      <c r="D639" s="6" t="s">
        <v>119</v>
      </c>
      <c r="E639" s="6">
        <v>50</v>
      </c>
      <c r="F639" s="7">
        <v>150</v>
      </c>
      <c r="G639" s="7">
        <f t="shared" si="80"/>
        <v>7500</v>
      </c>
      <c r="H639" s="145">
        <f t="shared" si="74"/>
        <v>50</v>
      </c>
      <c r="I639" s="146"/>
      <c r="J639" s="31">
        <f t="shared" si="75"/>
        <v>150</v>
      </c>
      <c r="K639" s="31">
        <f t="shared" si="76"/>
        <v>7500</v>
      </c>
      <c r="L639" s="141">
        <f t="shared" si="77"/>
        <v>50</v>
      </c>
      <c r="M639" s="142"/>
      <c r="N639" s="7">
        <f t="shared" si="78"/>
        <v>150</v>
      </c>
      <c r="O639" s="7">
        <f t="shared" si="79"/>
        <v>7500</v>
      </c>
    </row>
    <row r="640" spans="1:15" ht="15" x14ac:dyDescent="0.2">
      <c r="A640" s="6">
        <v>26</v>
      </c>
      <c r="B640" s="143" t="s">
        <v>158</v>
      </c>
      <c r="C640" s="144"/>
      <c r="D640" s="6" t="s">
        <v>119</v>
      </c>
      <c r="E640" s="6">
        <v>150</v>
      </c>
      <c r="F640" s="7">
        <v>250</v>
      </c>
      <c r="G640" s="7">
        <f t="shared" si="80"/>
        <v>37500</v>
      </c>
      <c r="H640" s="145">
        <f t="shared" si="74"/>
        <v>150</v>
      </c>
      <c r="I640" s="146"/>
      <c r="J640" s="31">
        <f t="shared" si="75"/>
        <v>250</v>
      </c>
      <c r="K640" s="31">
        <f t="shared" si="76"/>
        <v>37500</v>
      </c>
      <c r="L640" s="141">
        <f t="shared" si="77"/>
        <v>150</v>
      </c>
      <c r="M640" s="142"/>
      <c r="N640" s="7">
        <f t="shared" si="78"/>
        <v>250</v>
      </c>
      <c r="O640" s="7">
        <f t="shared" si="79"/>
        <v>37500</v>
      </c>
    </row>
    <row r="641" spans="1:15" ht="15" x14ac:dyDescent="0.2">
      <c r="A641" s="6">
        <v>27</v>
      </c>
      <c r="B641" s="143" t="s">
        <v>159</v>
      </c>
      <c r="C641" s="144"/>
      <c r="D641" s="6" t="s">
        <v>119</v>
      </c>
      <c r="E641" s="6">
        <v>100</v>
      </c>
      <c r="F641" s="7">
        <v>150</v>
      </c>
      <c r="G641" s="7">
        <f t="shared" si="80"/>
        <v>15000</v>
      </c>
      <c r="H641" s="145">
        <f t="shared" si="74"/>
        <v>100</v>
      </c>
      <c r="I641" s="146"/>
      <c r="J641" s="31">
        <f t="shared" si="75"/>
        <v>150</v>
      </c>
      <c r="K641" s="31">
        <f t="shared" si="76"/>
        <v>15000</v>
      </c>
      <c r="L641" s="141">
        <f t="shared" si="77"/>
        <v>100</v>
      </c>
      <c r="M641" s="142"/>
      <c r="N641" s="7">
        <f t="shared" si="78"/>
        <v>150</v>
      </c>
      <c r="O641" s="7">
        <f t="shared" si="79"/>
        <v>15000</v>
      </c>
    </row>
    <row r="642" spans="1:15" ht="15" x14ac:dyDescent="0.2">
      <c r="A642" s="6">
        <v>28</v>
      </c>
      <c r="B642" s="143" t="s">
        <v>160</v>
      </c>
      <c r="C642" s="144"/>
      <c r="D642" s="6" t="s">
        <v>119</v>
      </c>
      <c r="E642" s="6">
        <v>10</v>
      </c>
      <c r="F642" s="7">
        <v>60</v>
      </c>
      <c r="G642" s="7">
        <f t="shared" si="80"/>
        <v>600</v>
      </c>
      <c r="H642" s="145">
        <f t="shared" si="74"/>
        <v>10</v>
      </c>
      <c r="I642" s="146"/>
      <c r="J642" s="31">
        <f t="shared" si="75"/>
        <v>60</v>
      </c>
      <c r="K642" s="31">
        <f t="shared" si="76"/>
        <v>600</v>
      </c>
      <c r="L642" s="141">
        <f t="shared" si="77"/>
        <v>10</v>
      </c>
      <c r="M642" s="142"/>
      <c r="N642" s="7">
        <f t="shared" si="78"/>
        <v>60</v>
      </c>
      <c r="O642" s="7">
        <f t="shared" si="79"/>
        <v>600</v>
      </c>
    </row>
    <row r="643" spans="1:15" ht="15" x14ac:dyDescent="0.2">
      <c r="A643" s="6">
        <v>29</v>
      </c>
      <c r="B643" s="143" t="s">
        <v>161</v>
      </c>
      <c r="C643" s="144"/>
      <c r="D643" s="6" t="s">
        <v>119</v>
      </c>
      <c r="E643" s="6">
        <v>100</v>
      </c>
      <c r="F643" s="7">
        <v>90</v>
      </c>
      <c r="G643" s="7">
        <f t="shared" si="80"/>
        <v>9000</v>
      </c>
      <c r="H643" s="145">
        <f t="shared" si="74"/>
        <v>100</v>
      </c>
      <c r="I643" s="146"/>
      <c r="J643" s="31">
        <f t="shared" si="75"/>
        <v>90</v>
      </c>
      <c r="K643" s="31">
        <f t="shared" si="76"/>
        <v>9000</v>
      </c>
      <c r="L643" s="141">
        <f t="shared" si="77"/>
        <v>100</v>
      </c>
      <c r="M643" s="142"/>
      <c r="N643" s="7">
        <f t="shared" si="78"/>
        <v>90</v>
      </c>
      <c r="O643" s="7">
        <f t="shared" si="79"/>
        <v>9000</v>
      </c>
    </row>
    <row r="644" spans="1:15" ht="15" x14ac:dyDescent="0.2">
      <c r="A644" s="6">
        <v>30</v>
      </c>
      <c r="B644" s="143" t="s">
        <v>162</v>
      </c>
      <c r="C644" s="144"/>
      <c r="D644" s="6" t="s">
        <v>119</v>
      </c>
      <c r="E644" s="6">
        <v>30</v>
      </c>
      <c r="F644" s="7">
        <v>370</v>
      </c>
      <c r="G644" s="7">
        <f t="shared" si="80"/>
        <v>11100</v>
      </c>
      <c r="H644" s="145">
        <f t="shared" si="74"/>
        <v>30</v>
      </c>
      <c r="I644" s="146"/>
      <c r="J644" s="31">
        <f t="shared" si="75"/>
        <v>370</v>
      </c>
      <c r="K644" s="31">
        <f t="shared" si="76"/>
        <v>11100</v>
      </c>
      <c r="L644" s="141">
        <f t="shared" si="77"/>
        <v>30</v>
      </c>
      <c r="M644" s="142"/>
      <c r="N644" s="7">
        <f t="shared" si="78"/>
        <v>370</v>
      </c>
      <c r="O644" s="7">
        <f t="shared" si="79"/>
        <v>11100</v>
      </c>
    </row>
    <row r="645" spans="1:15" ht="15" x14ac:dyDescent="0.2">
      <c r="A645" s="6">
        <v>31</v>
      </c>
      <c r="B645" s="143" t="s">
        <v>163</v>
      </c>
      <c r="C645" s="144"/>
      <c r="D645" s="6" t="s">
        <v>119</v>
      </c>
      <c r="E645" s="6">
        <v>50</v>
      </c>
      <c r="F645" s="7">
        <v>300</v>
      </c>
      <c r="G645" s="7">
        <f t="shared" si="80"/>
        <v>15000</v>
      </c>
      <c r="H645" s="145">
        <f t="shared" si="74"/>
        <v>50</v>
      </c>
      <c r="I645" s="146"/>
      <c r="J645" s="31">
        <f t="shared" si="75"/>
        <v>300</v>
      </c>
      <c r="K645" s="31">
        <f t="shared" si="76"/>
        <v>15000</v>
      </c>
      <c r="L645" s="141">
        <f t="shared" si="77"/>
        <v>50</v>
      </c>
      <c r="M645" s="142"/>
      <c r="N645" s="7">
        <f t="shared" si="78"/>
        <v>300</v>
      </c>
      <c r="O645" s="7">
        <f t="shared" si="79"/>
        <v>15000</v>
      </c>
    </row>
    <row r="646" spans="1:15" ht="15" x14ac:dyDescent="0.2">
      <c r="A646" s="6">
        <v>32</v>
      </c>
      <c r="B646" s="143" t="s">
        <v>164</v>
      </c>
      <c r="C646" s="144"/>
      <c r="D646" s="6" t="s">
        <v>119</v>
      </c>
      <c r="E646" s="6">
        <v>10</v>
      </c>
      <c r="F646" s="7">
        <v>150</v>
      </c>
      <c r="G646" s="7">
        <f t="shared" si="80"/>
        <v>1500</v>
      </c>
      <c r="H646" s="145">
        <f t="shared" si="74"/>
        <v>10</v>
      </c>
      <c r="I646" s="146"/>
      <c r="J646" s="31">
        <f t="shared" si="75"/>
        <v>150</v>
      </c>
      <c r="K646" s="31">
        <f t="shared" si="76"/>
        <v>1500</v>
      </c>
      <c r="L646" s="141">
        <f t="shared" si="77"/>
        <v>10</v>
      </c>
      <c r="M646" s="142"/>
      <c r="N646" s="7">
        <f t="shared" si="78"/>
        <v>150</v>
      </c>
      <c r="O646" s="7">
        <f t="shared" si="79"/>
        <v>1500</v>
      </c>
    </row>
    <row r="647" spans="1:15" ht="15" x14ac:dyDescent="0.2">
      <c r="A647" s="6">
        <v>33</v>
      </c>
      <c r="B647" s="143" t="s">
        <v>176</v>
      </c>
      <c r="C647" s="144"/>
      <c r="D647" s="6" t="s">
        <v>119</v>
      </c>
      <c r="E647" s="6">
        <v>1</v>
      </c>
      <c r="F647" s="7">
        <v>4000</v>
      </c>
      <c r="G647" s="7">
        <f t="shared" si="80"/>
        <v>4000</v>
      </c>
      <c r="H647" s="145">
        <f t="shared" si="74"/>
        <v>1</v>
      </c>
      <c r="I647" s="146"/>
      <c r="J647" s="31">
        <f t="shared" si="75"/>
        <v>4000</v>
      </c>
      <c r="K647" s="31">
        <f t="shared" si="76"/>
        <v>4000</v>
      </c>
      <c r="L647" s="141">
        <f t="shared" si="77"/>
        <v>1</v>
      </c>
      <c r="M647" s="142"/>
      <c r="N647" s="7">
        <f t="shared" si="78"/>
        <v>4000</v>
      </c>
      <c r="O647" s="7">
        <f t="shared" si="79"/>
        <v>4000</v>
      </c>
    </row>
    <row r="648" spans="1:15" ht="15" x14ac:dyDescent="0.2">
      <c r="A648" s="6">
        <v>34</v>
      </c>
      <c r="B648" s="143" t="s">
        <v>165</v>
      </c>
      <c r="C648" s="144"/>
      <c r="D648" s="6" t="s">
        <v>119</v>
      </c>
      <c r="E648" s="6">
        <v>200</v>
      </c>
      <c r="F648" s="7">
        <v>3</v>
      </c>
      <c r="G648" s="7">
        <f t="shared" si="80"/>
        <v>600</v>
      </c>
      <c r="H648" s="145">
        <f t="shared" si="74"/>
        <v>200</v>
      </c>
      <c r="I648" s="146"/>
      <c r="J648" s="31">
        <f t="shared" si="75"/>
        <v>3</v>
      </c>
      <c r="K648" s="31">
        <f t="shared" si="76"/>
        <v>600</v>
      </c>
      <c r="L648" s="141">
        <f t="shared" si="77"/>
        <v>200</v>
      </c>
      <c r="M648" s="142"/>
      <c r="N648" s="7">
        <f t="shared" si="78"/>
        <v>3</v>
      </c>
      <c r="O648" s="7">
        <f t="shared" si="79"/>
        <v>600</v>
      </c>
    </row>
    <row r="649" spans="1:15" ht="15" x14ac:dyDescent="0.2">
      <c r="A649" s="6">
        <v>35</v>
      </c>
      <c r="B649" s="143" t="s">
        <v>166</v>
      </c>
      <c r="C649" s="144"/>
      <c r="D649" s="6" t="s">
        <v>119</v>
      </c>
      <c r="E649" s="6">
        <v>25</v>
      </c>
      <c r="F649" s="7">
        <v>100</v>
      </c>
      <c r="G649" s="7">
        <f t="shared" si="80"/>
        <v>2500</v>
      </c>
      <c r="H649" s="145">
        <f t="shared" si="74"/>
        <v>25</v>
      </c>
      <c r="I649" s="146"/>
      <c r="J649" s="31">
        <f t="shared" si="75"/>
        <v>100</v>
      </c>
      <c r="K649" s="31">
        <f t="shared" si="76"/>
        <v>2500</v>
      </c>
      <c r="L649" s="141">
        <f t="shared" si="77"/>
        <v>25</v>
      </c>
      <c r="M649" s="142"/>
      <c r="N649" s="7">
        <f t="shared" si="78"/>
        <v>100</v>
      </c>
      <c r="O649" s="7">
        <f t="shared" si="79"/>
        <v>2500</v>
      </c>
    </row>
    <row r="650" spans="1:15" ht="15" x14ac:dyDescent="0.2">
      <c r="A650" s="6">
        <v>36</v>
      </c>
      <c r="B650" s="143" t="s">
        <v>147</v>
      </c>
      <c r="C650" s="144"/>
      <c r="D650" s="6" t="s">
        <v>119</v>
      </c>
      <c r="E650" s="6">
        <v>25</v>
      </c>
      <c r="F650" s="7">
        <v>150</v>
      </c>
      <c r="G650" s="7">
        <f t="shared" si="80"/>
        <v>3750</v>
      </c>
      <c r="H650" s="145">
        <f t="shared" si="74"/>
        <v>25</v>
      </c>
      <c r="I650" s="146"/>
      <c r="J650" s="31">
        <f t="shared" si="75"/>
        <v>150</v>
      </c>
      <c r="K650" s="31">
        <f t="shared" si="76"/>
        <v>3750</v>
      </c>
      <c r="L650" s="141">
        <f t="shared" si="77"/>
        <v>25</v>
      </c>
      <c r="M650" s="142"/>
      <c r="N650" s="7">
        <f t="shared" si="78"/>
        <v>150</v>
      </c>
      <c r="O650" s="7">
        <f t="shared" si="79"/>
        <v>3750</v>
      </c>
    </row>
    <row r="651" spans="1:15" ht="15" x14ac:dyDescent="0.2">
      <c r="A651" s="6">
        <v>37</v>
      </c>
      <c r="B651" s="143" t="s">
        <v>299</v>
      </c>
      <c r="C651" s="144"/>
      <c r="D651" s="6" t="s">
        <v>119</v>
      </c>
      <c r="E651" s="6">
        <v>20</v>
      </c>
      <c r="F651" s="7">
        <v>17459.5</v>
      </c>
      <c r="G651" s="7">
        <v>349190</v>
      </c>
      <c r="H651" s="145"/>
      <c r="I651" s="146"/>
      <c r="J651" s="31"/>
      <c r="K651" s="31"/>
      <c r="L651" s="141"/>
      <c r="M651" s="142"/>
      <c r="N651" s="7"/>
      <c r="O651" s="7"/>
    </row>
    <row r="652" spans="1:15" ht="15" x14ac:dyDescent="0.2">
      <c r="A652" s="6"/>
      <c r="B652" s="143" t="s">
        <v>73</v>
      </c>
      <c r="C652" s="144"/>
      <c r="D652" s="6"/>
      <c r="E652" s="6"/>
      <c r="F652" s="7"/>
      <c r="G652" s="7">
        <f>SUM(G615:G650)-50+G651</f>
        <v>2139190</v>
      </c>
      <c r="H652" s="145"/>
      <c r="I652" s="146"/>
      <c r="J652" s="31"/>
      <c r="K652" s="31">
        <v>1790000</v>
      </c>
      <c r="L652" s="141"/>
      <c r="M652" s="142"/>
      <c r="N652" s="7"/>
      <c r="O652" s="7">
        <v>1790000</v>
      </c>
    </row>
    <row r="653" spans="1:15" ht="15" x14ac:dyDescent="0.2">
      <c r="A653" s="10"/>
      <c r="B653" s="11"/>
      <c r="C653" s="11"/>
      <c r="D653" s="10"/>
      <c r="E653" s="10"/>
      <c r="F653" s="13"/>
      <c r="G653" s="13"/>
      <c r="H653" s="12"/>
      <c r="I653" s="12"/>
      <c r="J653" s="13"/>
      <c r="K653" s="13"/>
      <c r="L653" s="22"/>
      <c r="M653" s="22"/>
      <c r="N653" s="13"/>
      <c r="O653" s="13"/>
    </row>
    <row r="654" spans="1:15" ht="15" x14ac:dyDescent="0.2">
      <c r="A654" s="1" t="s">
        <v>13</v>
      </c>
      <c r="D654" s="2">
        <v>8</v>
      </c>
      <c r="E654" s="2"/>
      <c r="F654" s="2"/>
    </row>
    <row r="655" spans="1:15" ht="15" x14ac:dyDescent="0.2">
      <c r="A655" s="1" t="s">
        <v>2</v>
      </c>
      <c r="C655" s="2">
        <v>50400</v>
      </c>
      <c r="D655" s="2"/>
      <c r="E655" s="2"/>
      <c r="F655" s="2"/>
    </row>
    <row r="656" spans="1:15" ht="15" x14ac:dyDescent="0.2">
      <c r="A656" s="1" t="s">
        <v>3</v>
      </c>
      <c r="C656" s="3" t="s">
        <v>117</v>
      </c>
      <c r="D656" s="3"/>
      <c r="E656" s="3"/>
      <c r="F656" s="3"/>
    </row>
    <row r="657" spans="1:15" ht="15" x14ac:dyDescent="0.2"/>
    <row r="658" spans="1:15" ht="15" x14ac:dyDescent="0.2">
      <c r="A658" s="155" t="s">
        <v>4</v>
      </c>
      <c r="B658" s="156" t="s">
        <v>5</v>
      </c>
      <c r="C658" s="156"/>
      <c r="D658" s="157" t="s">
        <v>16</v>
      </c>
      <c r="E658" s="159" t="s">
        <v>245</v>
      </c>
      <c r="F658" s="160"/>
      <c r="G658" s="161"/>
      <c r="H658" s="156" t="s">
        <v>246</v>
      </c>
      <c r="I658" s="156"/>
      <c r="J658" s="156"/>
      <c r="K658" s="156"/>
      <c r="L658" s="156" t="s">
        <v>247</v>
      </c>
      <c r="M658" s="156"/>
      <c r="N658" s="156"/>
      <c r="O658" s="156"/>
    </row>
    <row r="659" spans="1:15" ht="30" x14ac:dyDescent="0.2">
      <c r="A659" s="155"/>
      <c r="B659" s="156"/>
      <c r="C659" s="156"/>
      <c r="D659" s="158"/>
      <c r="E659" s="4" t="s">
        <v>17</v>
      </c>
      <c r="F659" s="4" t="s">
        <v>18</v>
      </c>
      <c r="G659" s="5" t="s">
        <v>9</v>
      </c>
      <c r="H659" s="159" t="s">
        <v>17</v>
      </c>
      <c r="I659" s="161"/>
      <c r="J659" s="4" t="s">
        <v>18</v>
      </c>
      <c r="K659" s="5" t="s">
        <v>9</v>
      </c>
      <c r="L659" s="159" t="s">
        <v>17</v>
      </c>
      <c r="M659" s="161"/>
      <c r="N659" s="4" t="s">
        <v>18</v>
      </c>
      <c r="O659" s="5" t="s">
        <v>9</v>
      </c>
    </row>
    <row r="660" spans="1:15" ht="15" x14ac:dyDescent="0.2">
      <c r="A660" s="6">
        <v>1</v>
      </c>
      <c r="B660" s="143" t="s">
        <v>122</v>
      </c>
      <c r="C660" s="144"/>
      <c r="D660" s="6" t="s">
        <v>119</v>
      </c>
      <c r="E660" s="6">
        <v>10</v>
      </c>
      <c r="F660" s="7">
        <v>650</v>
      </c>
      <c r="G660" s="7">
        <f>E660*F660</f>
        <v>6500</v>
      </c>
      <c r="H660" s="145">
        <f t="shared" ref="H660:H668" si="95">E660</f>
        <v>10</v>
      </c>
      <c r="I660" s="146"/>
      <c r="J660" s="31">
        <f t="shared" ref="J660:J668" si="96">F660</f>
        <v>650</v>
      </c>
      <c r="K660" s="7">
        <f>H660*J660</f>
        <v>6500</v>
      </c>
      <c r="L660" s="141">
        <f t="shared" ref="L660:L668" si="97">H660</f>
        <v>10</v>
      </c>
      <c r="M660" s="142"/>
      <c r="N660" s="7">
        <f t="shared" ref="N660:N668" si="98">J660</f>
        <v>650</v>
      </c>
      <c r="O660" s="7">
        <f>L660*N660</f>
        <v>6500</v>
      </c>
    </row>
    <row r="661" spans="1:15" ht="15" x14ac:dyDescent="0.2">
      <c r="A661" s="6">
        <v>2</v>
      </c>
      <c r="B661" s="143" t="s">
        <v>123</v>
      </c>
      <c r="C661" s="144"/>
      <c r="D661" s="6" t="s">
        <v>119</v>
      </c>
      <c r="E661" s="6">
        <v>10</v>
      </c>
      <c r="F661" s="7">
        <v>300</v>
      </c>
      <c r="G661" s="7">
        <f t="shared" ref="G661:G667" si="99">E661*F661</f>
        <v>3000</v>
      </c>
      <c r="H661" s="145">
        <f t="shared" si="95"/>
        <v>10</v>
      </c>
      <c r="I661" s="146"/>
      <c r="J661" s="31">
        <f t="shared" si="96"/>
        <v>300</v>
      </c>
      <c r="K661" s="7">
        <f t="shared" ref="K661:K667" si="100">H661*J661</f>
        <v>3000</v>
      </c>
      <c r="L661" s="141">
        <f t="shared" si="97"/>
        <v>10</v>
      </c>
      <c r="M661" s="142"/>
      <c r="N661" s="7">
        <f t="shared" si="98"/>
        <v>300</v>
      </c>
      <c r="O661" s="7">
        <f t="shared" ref="O661:O667" si="101">L661*N661</f>
        <v>3000</v>
      </c>
    </row>
    <row r="662" spans="1:15" ht="15" x14ac:dyDescent="0.2">
      <c r="A662" s="6">
        <v>3</v>
      </c>
      <c r="B662" s="143" t="s">
        <v>124</v>
      </c>
      <c r="C662" s="144"/>
      <c r="D662" s="6" t="s">
        <v>119</v>
      </c>
      <c r="E662" s="6">
        <v>20</v>
      </c>
      <c r="F662" s="7">
        <v>100</v>
      </c>
      <c r="G662" s="7">
        <f t="shared" si="99"/>
        <v>2000</v>
      </c>
      <c r="H662" s="145">
        <f t="shared" si="95"/>
        <v>20</v>
      </c>
      <c r="I662" s="146"/>
      <c r="J662" s="31">
        <f t="shared" si="96"/>
        <v>100</v>
      </c>
      <c r="K662" s="7">
        <f t="shared" si="100"/>
        <v>2000</v>
      </c>
      <c r="L662" s="141">
        <f t="shared" si="97"/>
        <v>20</v>
      </c>
      <c r="M662" s="142"/>
      <c r="N662" s="7">
        <f t="shared" si="98"/>
        <v>100</v>
      </c>
      <c r="O662" s="7">
        <f t="shared" si="101"/>
        <v>2000</v>
      </c>
    </row>
    <row r="663" spans="1:15" ht="15" x14ac:dyDescent="0.2">
      <c r="A663" s="6">
        <v>4</v>
      </c>
      <c r="B663" s="143" t="s">
        <v>125</v>
      </c>
      <c r="C663" s="144"/>
      <c r="D663" s="6" t="s">
        <v>119</v>
      </c>
      <c r="E663" s="6">
        <v>11</v>
      </c>
      <c r="F663" s="7">
        <v>115</v>
      </c>
      <c r="G663" s="7">
        <f>E663*F663-85</f>
        <v>1180</v>
      </c>
      <c r="H663" s="145">
        <f t="shared" si="95"/>
        <v>11</v>
      </c>
      <c r="I663" s="146"/>
      <c r="J663" s="31">
        <f t="shared" si="96"/>
        <v>115</v>
      </c>
      <c r="K663" s="7">
        <f>H663*J663-85</f>
        <v>1180</v>
      </c>
      <c r="L663" s="141">
        <f t="shared" si="97"/>
        <v>11</v>
      </c>
      <c r="M663" s="142"/>
      <c r="N663" s="7">
        <f t="shared" si="98"/>
        <v>115</v>
      </c>
      <c r="O663" s="7">
        <f>L663*N663-85</f>
        <v>1180</v>
      </c>
    </row>
    <row r="664" spans="1:15" ht="15" x14ac:dyDescent="0.2">
      <c r="A664" s="6">
        <v>5</v>
      </c>
      <c r="B664" s="143" t="s">
        <v>126</v>
      </c>
      <c r="C664" s="144"/>
      <c r="D664" s="6" t="s">
        <v>119</v>
      </c>
      <c r="E664" s="6">
        <v>20</v>
      </c>
      <c r="F664" s="7">
        <v>200</v>
      </c>
      <c r="G664" s="7">
        <f t="shared" si="99"/>
        <v>4000</v>
      </c>
      <c r="H664" s="145">
        <f t="shared" si="95"/>
        <v>20</v>
      </c>
      <c r="I664" s="146"/>
      <c r="J664" s="31">
        <f t="shared" si="96"/>
        <v>200</v>
      </c>
      <c r="K664" s="7">
        <f t="shared" si="100"/>
        <v>4000</v>
      </c>
      <c r="L664" s="141">
        <f t="shared" si="97"/>
        <v>20</v>
      </c>
      <c r="M664" s="142"/>
      <c r="N664" s="7">
        <f t="shared" si="98"/>
        <v>200</v>
      </c>
      <c r="O664" s="7">
        <f t="shared" si="101"/>
        <v>4000</v>
      </c>
    </row>
    <row r="665" spans="1:15" ht="15" x14ac:dyDescent="0.2">
      <c r="A665" s="6">
        <v>6</v>
      </c>
      <c r="B665" s="143" t="s">
        <v>127</v>
      </c>
      <c r="C665" s="144"/>
      <c r="D665" s="6" t="s">
        <v>119</v>
      </c>
      <c r="E665" s="6">
        <v>40</v>
      </c>
      <c r="F665" s="7">
        <v>150</v>
      </c>
      <c r="G665" s="7">
        <f t="shared" si="99"/>
        <v>6000</v>
      </c>
      <c r="H665" s="145">
        <f t="shared" si="95"/>
        <v>40</v>
      </c>
      <c r="I665" s="146"/>
      <c r="J665" s="31">
        <f t="shared" si="96"/>
        <v>150</v>
      </c>
      <c r="K665" s="7">
        <f t="shared" si="100"/>
        <v>6000</v>
      </c>
      <c r="L665" s="141">
        <f t="shared" si="97"/>
        <v>40</v>
      </c>
      <c r="M665" s="142"/>
      <c r="N665" s="7">
        <f t="shared" si="98"/>
        <v>150</v>
      </c>
      <c r="O665" s="7">
        <f t="shared" si="101"/>
        <v>6000</v>
      </c>
    </row>
    <row r="666" spans="1:15" ht="15" x14ac:dyDescent="0.2">
      <c r="A666" s="6">
        <v>7</v>
      </c>
      <c r="B666" s="143" t="s">
        <v>128</v>
      </c>
      <c r="C666" s="144"/>
      <c r="D666" s="6" t="s">
        <v>119</v>
      </c>
      <c r="E666" s="6">
        <v>20</v>
      </c>
      <c r="F666" s="7">
        <v>150</v>
      </c>
      <c r="G666" s="7">
        <f t="shared" si="99"/>
        <v>3000</v>
      </c>
      <c r="H666" s="145">
        <f t="shared" si="95"/>
        <v>20</v>
      </c>
      <c r="I666" s="146"/>
      <c r="J666" s="31">
        <f t="shared" si="96"/>
        <v>150</v>
      </c>
      <c r="K666" s="7">
        <f t="shared" si="100"/>
        <v>3000</v>
      </c>
      <c r="L666" s="141">
        <f t="shared" si="97"/>
        <v>20</v>
      </c>
      <c r="M666" s="142"/>
      <c r="N666" s="7">
        <f t="shared" si="98"/>
        <v>150</v>
      </c>
      <c r="O666" s="7">
        <f t="shared" si="101"/>
        <v>3000</v>
      </c>
    </row>
    <row r="667" spans="1:15" ht="15" x14ac:dyDescent="0.2">
      <c r="A667" s="6">
        <v>8</v>
      </c>
      <c r="B667" s="143" t="s">
        <v>129</v>
      </c>
      <c r="C667" s="144"/>
      <c r="D667" s="6" t="s">
        <v>119</v>
      </c>
      <c r="E667" s="6">
        <v>36</v>
      </c>
      <c r="F667" s="7">
        <v>120</v>
      </c>
      <c r="G667" s="7">
        <f t="shared" si="99"/>
        <v>4320</v>
      </c>
      <c r="H667" s="145">
        <f t="shared" si="95"/>
        <v>36</v>
      </c>
      <c r="I667" s="146"/>
      <c r="J667" s="31">
        <f t="shared" si="96"/>
        <v>120</v>
      </c>
      <c r="K667" s="7">
        <f t="shared" si="100"/>
        <v>4320</v>
      </c>
      <c r="L667" s="141">
        <f t="shared" si="97"/>
        <v>36</v>
      </c>
      <c r="M667" s="142"/>
      <c r="N667" s="7">
        <f t="shared" si="98"/>
        <v>120</v>
      </c>
      <c r="O667" s="7">
        <f t="shared" si="101"/>
        <v>4320</v>
      </c>
    </row>
    <row r="668" spans="1:15" ht="15" x14ac:dyDescent="0.2">
      <c r="A668" s="6">
        <v>9</v>
      </c>
      <c r="B668" s="143" t="s">
        <v>198</v>
      </c>
      <c r="C668" s="144"/>
      <c r="D668" s="6" t="s">
        <v>119</v>
      </c>
      <c r="E668" s="6">
        <v>5441</v>
      </c>
      <c r="F668" s="7">
        <v>68</v>
      </c>
      <c r="G668" s="7">
        <f>370000+18392.89</f>
        <v>388392.89</v>
      </c>
      <c r="H668" s="145">
        <f t="shared" si="95"/>
        <v>5441</v>
      </c>
      <c r="I668" s="146"/>
      <c r="J668" s="31">
        <f t="shared" si="96"/>
        <v>68</v>
      </c>
      <c r="K668" s="7">
        <v>370000</v>
      </c>
      <c r="L668" s="141">
        <f t="shared" si="97"/>
        <v>5441</v>
      </c>
      <c r="M668" s="142"/>
      <c r="N668" s="7">
        <f t="shared" si="98"/>
        <v>68</v>
      </c>
      <c r="O668" s="7">
        <v>370000</v>
      </c>
    </row>
    <row r="669" spans="1:15" ht="15" x14ac:dyDescent="0.2">
      <c r="A669" s="6">
        <v>10</v>
      </c>
      <c r="B669" s="143" t="s">
        <v>177</v>
      </c>
      <c r="C669" s="144"/>
      <c r="D669" s="6" t="s">
        <v>119</v>
      </c>
      <c r="E669" s="6"/>
      <c r="F669" s="7"/>
      <c r="G669" s="7">
        <v>17000</v>
      </c>
      <c r="H669" s="145"/>
      <c r="I669" s="146"/>
      <c r="J669" s="31"/>
      <c r="K669" s="7">
        <v>17000</v>
      </c>
      <c r="L669" s="141"/>
      <c r="M669" s="142"/>
      <c r="N669" s="7"/>
      <c r="O669" s="7">
        <v>17000</v>
      </c>
    </row>
    <row r="670" spans="1:15" ht="15" x14ac:dyDescent="0.2">
      <c r="A670" s="6">
        <v>11</v>
      </c>
      <c r="B670" s="49" t="s">
        <v>253</v>
      </c>
      <c r="C670" s="50"/>
      <c r="D670" s="6" t="s">
        <v>119</v>
      </c>
      <c r="E670" s="6"/>
      <c r="F670" s="7"/>
      <c r="G670" s="7">
        <v>40000</v>
      </c>
      <c r="H670" s="44"/>
      <c r="I670" s="45"/>
      <c r="J670" s="31"/>
      <c r="K670" s="7">
        <v>40000</v>
      </c>
      <c r="L670" s="47"/>
      <c r="M670" s="48"/>
      <c r="N670" s="7"/>
      <c r="O670" s="7">
        <v>40000</v>
      </c>
    </row>
    <row r="671" spans="1:15" ht="15" x14ac:dyDescent="0.2">
      <c r="A671" s="6">
        <v>12</v>
      </c>
      <c r="B671" s="143" t="s">
        <v>201</v>
      </c>
      <c r="C671" s="144"/>
      <c r="D671" s="6" t="s">
        <v>119</v>
      </c>
      <c r="E671" s="6">
        <v>20</v>
      </c>
      <c r="F671" s="7">
        <v>4000</v>
      </c>
      <c r="G671" s="7">
        <f>E671*F671</f>
        <v>80000</v>
      </c>
      <c r="H671" s="33"/>
      <c r="I671" s="34">
        <v>20</v>
      </c>
      <c r="J671" s="31">
        <v>4000</v>
      </c>
      <c r="K671" s="7">
        <f>I671*J671</f>
        <v>80000</v>
      </c>
      <c r="L671" s="35"/>
      <c r="M671" s="36">
        <v>20</v>
      </c>
      <c r="N671" s="7">
        <v>4000</v>
      </c>
      <c r="O671" s="7">
        <f>M671*N671</f>
        <v>80000</v>
      </c>
    </row>
    <row r="672" spans="1:15" ht="15" x14ac:dyDescent="0.2">
      <c r="A672" s="6"/>
      <c r="B672" s="143" t="s">
        <v>64</v>
      </c>
      <c r="C672" s="144"/>
      <c r="D672" s="6"/>
      <c r="E672" s="6"/>
      <c r="F672" s="7"/>
      <c r="G672" s="7">
        <f>SUM(G660:G671)</f>
        <v>555392.89</v>
      </c>
      <c r="H672" s="145"/>
      <c r="I672" s="146"/>
      <c r="J672" s="31"/>
      <c r="K672" s="7">
        <f>SUM(K660:K671)</f>
        <v>537000</v>
      </c>
      <c r="L672" s="141"/>
      <c r="M672" s="142"/>
      <c r="N672" s="7"/>
      <c r="O672" s="7">
        <f>SUM(O660:O671)</f>
        <v>537000</v>
      </c>
    </row>
    <row r="673" spans="1:15" ht="15" x14ac:dyDescent="0.2">
      <c r="A673" s="10"/>
      <c r="B673" s="11"/>
      <c r="C673" s="11"/>
      <c r="D673" s="10"/>
      <c r="E673" s="10"/>
      <c r="F673" s="13"/>
      <c r="G673" s="13"/>
      <c r="H673" s="12"/>
      <c r="I673" s="12"/>
      <c r="J673" s="13"/>
      <c r="K673" s="13"/>
      <c r="L673" s="22"/>
      <c r="M673" s="22"/>
      <c r="N673" s="13"/>
      <c r="O673" s="13"/>
    </row>
    <row r="674" spans="1:15" ht="15" x14ac:dyDescent="0.2">
      <c r="A674" s="1" t="s">
        <v>13</v>
      </c>
      <c r="D674" s="2">
        <v>8</v>
      </c>
      <c r="E674" s="2"/>
      <c r="F674" s="2"/>
    </row>
    <row r="675" spans="1:15" ht="15" x14ac:dyDescent="0.2">
      <c r="A675" s="1" t="s">
        <v>2</v>
      </c>
      <c r="C675" s="2">
        <v>50400</v>
      </c>
      <c r="D675" s="2"/>
      <c r="E675" s="2"/>
      <c r="F675" s="2"/>
    </row>
    <row r="676" spans="1:15" ht="15" x14ac:dyDescent="0.2">
      <c r="A676" s="1" t="s">
        <v>3</v>
      </c>
      <c r="C676" s="3" t="s">
        <v>117</v>
      </c>
      <c r="D676" s="3"/>
      <c r="E676" s="3"/>
      <c r="F676" s="3"/>
    </row>
    <row r="677" spans="1:15" ht="15" x14ac:dyDescent="0.2"/>
    <row r="678" spans="1:15" ht="15" x14ac:dyDescent="0.2">
      <c r="A678" s="155" t="s">
        <v>4</v>
      </c>
      <c r="B678" s="156" t="s">
        <v>5</v>
      </c>
      <c r="C678" s="156"/>
      <c r="D678" s="157" t="s">
        <v>169</v>
      </c>
      <c r="E678" s="159" t="s">
        <v>245</v>
      </c>
      <c r="F678" s="160"/>
      <c r="G678" s="161"/>
      <c r="H678" s="156" t="s">
        <v>246</v>
      </c>
      <c r="I678" s="156"/>
      <c r="J678" s="156"/>
      <c r="K678" s="156"/>
      <c r="L678" s="156" t="s">
        <v>247</v>
      </c>
      <c r="M678" s="156"/>
      <c r="N678" s="156"/>
      <c r="O678" s="156"/>
    </row>
    <row r="679" spans="1:15" ht="30" x14ac:dyDescent="0.2">
      <c r="A679" s="155"/>
      <c r="B679" s="156"/>
      <c r="C679" s="156"/>
      <c r="D679" s="158"/>
      <c r="E679" s="4" t="s">
        <v>17</v>
      </c>
      <c r="F679" s="4" t="s">
        <v>130</v>
      </c>
      <c r="G679" s="5" t="s">
        <v>9</v>
      </c>
      <c r="H679" s="159" t="s">
        <v>17</v>
      </c>
      <c r="I679" s="161"/>
      <c r="J679" s="4" t="s">
        <v>18</v>
      </c>
      <c r="K679" s="5" t="s">
        <v>9</v>
      </c>
      <c r="L679" s="159" t="s">
        <v>17</v>
      </c>
      <c r="M679" s="161"/>
      <c r="N679" s="4" t="s">
        <v>18</v>
      </c>
      <c r="O679" s="5" t="s">
        <v>9</v>
      </c>
    </row>
    <row r="680" spans="1:15" ht="15" x14ac:dyDescent="0.2">
      <c r="A680" s="207">
        <v>1</v>
      </c>
      <c r="B680" s="162" t="s">
        <v>167</v>
      </c>
      <c r="C680" s="163"/>
      <c r="D680" s="7">
        <v>138.4</v>
      </c>
      <c r="E680" s="6">
        <v>1</v>
      </c>
      <c r="F680" s="6">
        <v>165</v>
      </c>
      <c r="G680" s="7">
        <f>D680*E680*F680</f>
        <v>22836</v>
      </c>
      <c r="H680" s="164">
        <f>E680</f>
        <v>1</v>
      </c>
      <c r="I680" s="165"/>
      <c r="J680" s="27">
        <f t="shared" ref="J680:L682" si="102">F680</f>
        <v>165</v>
      </c>
      <c r="K680" s="7">
        <f t="shared" si="102"/>
        <v>22836</v>
      </c>
      <c r="L680" s="164">
        <f t="shared" si="102"/>
        <v>1</v>
      </c>
      <c r="M680" s="165"/>
      <c r="N680" s="6">
        <f t="shared" ref="N680:O682" si="103">J680</f>
        <v>165</v>
      </c>
      <c r="O680" s="7">
        <f t="shared" si="103"/>
        <v>22836</v>
      </c>
    </row>
    <row r="681" spans="1:15" ht="15" x14ac:dyDescent="0.2">
      <c r="A681" s="208"/>
      <c r="B681" s="210"/>
      <c r="C681" s="211"/>
      <c r="D681" s="7">
        <v>138.4</v>
      </c>
      <c r="E681" s="6">
        <v>12</v>
      </c>
      <c r="F681" s="6">
        <v>170</v>
      </c>
      <c r="G681" s="7">
        <f>D681*E681*F681</f>
        <v>282336.00000000006</v>
      </c>
      <c r="H681" s="164">
        <f>E681</f>
        <v>12</v>
      </c>
      <c r="I681" s="165"/>
      <c r="J681" s="6">
        <f t="shared" si="102"/>
        <v>170</v>
      </c>
      <c r="K681" s="7">
        <f t="shared" si="102"/>
        <v>282336.00000000006</v>
      </c>
      <c r="L681" s="164">
        <f t="shared" si="102"/>
        <v>12</v>
      </c>
      <c r="M681" s="165"/>
      <c r="N681" s="6">
        <f t="shared" si="103"/>
        <v>170</v>
      </c>
      <c r="O681" s="7">
        <f t="shared" si="103"/>
        <v>282336.00000000006</v>
      </c>
    </row>
    <row r="682" spans="1:15" ht="15" x14ac:dyDescent="0.2">
      <c r="A682" s="208"/>
      <c r="B682" s="210"/>
      <c r="C682" s="211"/>
      <c r="D682" s="7">
        <v>246.1</v>
      </c>
      <c r="E682" s="6">
        <v>48</v>
      </c>
      <c r="F682" s="6">
        <v>170</v>
      </c>
      <c r="G682" s="7">
        <f>D682*E682*F682-416000-348</f>
        <v>1591827.9999999998</v>
      </c>
      <c r="H682" s="164">
        <f>E682</f>
        <v>48</v>
      </c>
      <c r="I682" s="165"/>
      <c r="J682" s="6">
        <f t="shared" si="102"/>
        <v>170</v>
      </c>
      <c r="K682" s="7">
        <f t="shared" si="102"/>
        <v>1591827.9999999998</v>
      </c>
      <c r="L682" s="164">
        <f t="shared" si="102"/>
        <v>48</v>
      </c>
      <c r="M682" s="165"/>
      <c r="N682" s="6">
        <f t="shared" si="103"/>
        <v>170</v>
      </c>
      <c r="O682" s="7">
        <f t="shared" si="103"/>
        <v>1591827.9999999998</v>
      </c>
    </row>
    <row r="683" spans="1:15" ht="15" x14ac:dyDescent="0.2">
      <c r="A683" s="6"/>
      <c r="B683" s="143" t="s">
        <v>73</v>
      </c>
      <c r="C683" s="144"/>
      <c r="D683" s="6"/>
      <c r="E683" s="6">
        <f>SUM(E680:E682)</f>
        <v>61</v>
      </c>
      <c r="F683" s="6"/>
      <c r="G683" s="7">
        <f>G680+G681+G682</f>
        <v>1896999.9999999998</v>
      </c>
      <c r="H683" s="164">
        <f>E683</f>
        <v>61</v>
      </c>
      <c r="I683" s="165"/>
      <c r="J683" s="6"/>
      <c r="K683" s="7">
        <f>G683</f>
        <v>1896999.9999999998</v>
      </c>
      <c r="L683" s="164">
        <f>H683</f>
        <v>61</v>
      </c>
      <c r="M683" s="165"/>
      <c r="N683" s="6"/>
      <c r="O683" s="7">
        <f>K683</f>
        <v>1896999.9999999998</v>
      </c>
    </row>
    <row r="684" spans="1:15" ht="15" x14ac:dyDescent="0.2">
      <c r="A684" s="1" t="s">
        <v>13</v>
      </c>
      <c r="D684" s="2">
        <v>8</v>
      </c>
      <c r="E684" s="2"/>
      <c r="F684" s="2"/>
    </row>
    <row r="685" spans="1:15" ht="15" x14ac:dyDescent="0.2">
      <c r="A685" s="1" t="s">
        <v>2</v>
      </c>
      <c r="C685" s="2">
        <v>50400</v>
      </c>
      <c r="D685" s="2"/>
      <c r="E685" s="2"/>
      <c r="F685" s="2"/>
    </row>
    <row r="686" spans="1:15" ht="15" x14ac:dyDescent="0.2">
      <c r="A686" s="1" t="s">
        <v>3</v>
      </c>
      <c r="C686" s="3" t="s">
        <v>117</v>
      </c>
      <c r="D686" s="3"/>
      <c r="E686" s="3"/>
      <c r="F686" s="3"/>
    </row>
    <row r="687" spans="1:15" ht="15" x14ac:dyDescent="0.2"/>
    <row r="688" spans="1:15" ht="15" x14ac:dyDescent="0.2">
      <c r="A688" s="155" t="s">
        <v>4</v>
      </c>
      <c r="B688" s="156" t="s">
        <v>5</v>
      </c>
      <c r="C688" s="156"/>
      <c r="D688" s="157" t="s">
        <v>169</v>
      </c>
      <c r="E688" s="159" t="s">
        <v>245</v>
      </c>
      <c r="F688" s="160"/>
      <c r="G688" s="161"/>
      <c r="H688" s="156" t="s">
        <v>246</v>
      </c>
      <c r="I688" s="156"/>
      <c r="J688" s="156"/>
      <c r="K688" s="156"/>
      <c r="L688" s="156" t="s">
        <v>247</v>
      </c>
      <c r="M688" s="156"/>
      <c r="N688" s="156"/>
      <c r="O688" s="156"/>
    </row>
    <row r="689" spans="1:15" ht="30" x14ac:dyDescent="0.2">
      <c r="A689" s="155"/>
      <c r="B689" s="156"/>
      <c r="C689" s="156"/>
      <c r="D689" s="158"/>
      <c r="E689" s="100" t="s">
        <v>17</v>
      </c>
      <c r="F689" s="100" t="s">
        <v>130</v>
      </c>
      <c r="G689" s="101" t="s">
        <v>9</v>
      </c>
      <c r="H689" s="159" t="s">
        <v>17</v>
      </c>
      <c r="I689" s="161"/>
      <c r="J689" s="100" t="s">
        <v>18</v>
      </c>
      <c r="K689" s="101" t="s">
        <v>9</v>
      </c>
      <c r="L689" s="159" t="s">
        <v>17</v>
      </c>
      <c r="M689" s="161"/>
      <c r="N689" s="100" t="s">
        <v>18</v>
      </c>
      <c r="O689" s="101" t="s">
        <v>9</v>
      </c>
    </row>
    <row r="690" spans="1:15" ht="15" x14ac:dyDescent="0.2">
      <c r="A690" s="103">
        <v>1</v>
      </c>
      <c r="B690" s="162" t="s">
        <v>167</v>
      </c>
      <c r="C690" s="163"/>
      <c r="D690" s="7">
        <v>477.4</v>
      </c>
      <c r="E690" s="6">
        <v>83</v>
      </c>
      <c r="F690" s="6">
        <v>5</v>
      </c>
      <c r="G690" s="7">
        <f>D690*E690*F690</f>
        <v>198121</v>
      </c>
      <c r="H690" s="164"/>
      <c r="I690" s="165"/>
      <c r="J690" s="27"/>
      <c r="K690" s="7"/>
      <c r="L690" s="164"/>
      <c r="M690" s="165"/>
      <c r="N690" s="6"/>
      <c r="O690" s="7">
        <f t="shared" ref="O690" si="104">K690</f>
        <v>0</v>
      </c>
    </row>
    <row r="691" spans="1:15" ht="15" x14ac:dyDescent="0.2">
      <c r="A691" s="6"/>
      <c r="B691" s="143" t="s">
        <v>73</v>
      </c>
      <c r="C691" s="144"/>
      <c r="D691" s="6"/>
      <c r="E691" s="6"/>
      <c r="F691" s="6"/>
      <c r="G691" s="7">
        <v>198121</v>
      </c>
      <c r="H691" s="164">
        <f>E691</f>
        <v>0</v>
      </c>
      <c r="I691" s="165"/>
      <c r="J691" s="6"/>
      <c r="K691" s="7"/>
      <c r="L691" s="164"/>
      <c r="M691" s="165"/>
      <c r="N691" s="6"/>
      <c r="O691" s="7"/>
    </row>
    <row r="692" spans="1:15" ht="15" x14ac:dyDescent="0.2">
      <c r="A692" s="10"/>
      <c r="B692" s="11"/>
      <c r="C692" s="11"/>
      <c r="D692" s="10"/>
      <c r="E692" s="10"/>
      <c r="F692" s="10"/>
      <c r="G692" s="10"/>
      <c r="H692" s="12"/>
      <c r="I692" s="12"/>
      <c r="J692" s="10"/>
      <c r="K692" s="10"/>
      <c r="L692" s="22"/>
      <c r="M692" s="22"/>
      <c r="N692" s="10"/>
      <c r="O692" s="10"/>
    </row>
    <row r="693" spans="1:15" ht="15" x14ac:dyDescent="0.2"/>
    <row r="694" spans="1:15" ht="15" x14ac:dyDescent="0.2">
      <c r="A694" s="1" t="s">
        <v>13</v>
      </c>
      <c r="D694" s="2">
        <v>9</v>
      </c>
      <c r="E694" s="2"/>
      <c r="F694" s="2"/>
    </row>
    <row r="695" spans="1:15" ht="15" x14ac:dyDescent="0.2">
      <c r="A695" s="1" t="s">
        <v>2</v>
      </c>
      <c r="C695" s="2">
        <v>50502</v>
      </c>
      <c r="D695" s="2"/>
      <c r="E695" s="2"/>
      <c r="F695" s="2"/>
    </row>
    <row r="696" spans="1:15" ht="15" x14ac:dyDescent="0.2">
      <c r="A696" s="1" t="s">
        <v>3</v>
      </c>
      <c r="C696" s="3" t="s">
        <v>266</v>
      </c>
      <c r="D696" s="3"/>
      <c r="E696" s="3"/>
      <c r="F696" s="3"/>
    </row>
    <row r="697" spans="1:15" ht="20.100000000000001" customHeight="1" x14ac:dyDescent="0.2"/>
    <row r="698" spans="1:15" ht="44.25" customHeight="1" x14ac:dyDescent="0.2">
      <c r="A698" s="155" t="s">
        <v>4</v>
      </c>
      <c r="B698" s="156" t="s">
        <v>5</v>
      </c>
      <c r="C698" s="156"/>
      <c r="D698" s="157" t="s">
        <v>169</v>
      </c>
      <c r="E698" s="159" t="s">
        <v>245</v>
      </c>
      <c r="F698" s="160"/>
      <c r="G698" s="161"/>
      <c r="H698" s="156" t="s">
        <v>246</v>
      </c>
      <c r="I698" s="156"/>
      <c r="J698" s="156"/>
      <c r="K698" s="156"/>
      <c r="L698" s="156" t="s">
        <v>247</v>
      </c>
      <c r="M698" s="156"/>
      <c r="N698" s="156"/>
      <c r="O698" s="156"/>
    </row>
    <row r="699" spans="1:15" ht="44.25" customHeight="1" x14ac:dyDescent="0.2">
      <c r="A699" s="155"/>
      <c r="B699" s="156"/>
      <c r="C699" s="156"/>
      <c r="D699" s="158"/>
      <c r="E699" s="64" t="s">
        <v>17</v>
      </c>
      <c r="F699" s="64" t="s">
        <v>130</v>
      </c>
      <c r="G699" s="63" t="s">
        <v>9</v>
      </c>
      <c r="H699" s="159" t="s">
        <v>17</v>
      </c>
      <c r="I699" s="161"/>
      <c r="J699" s="64" t="s">
        <v>18</v>
      </c>
      <c r="K699" s="63" t="s">
        <v>9</v>
      </c>
      <c r="L699" s="159" t="s">
        <v>17</v>
      </c>
      <c r="M699" s="161"/>
      <c r="N699" s="64" t="s">
        <v>18</v>
      </c>
      <c r="O699" s="63" t="s">
        <v>9</v>
      </c>
    </row>
    <row r="700" spans="1:15" ht="20.100000000000001" customHeight="1" x14ac:dyDescent="0.2">
      <c r="A700" s="207">
        <v>1</v>
      </c>
      <c r="B700" s="162" t="s">
        <v>167</v>
      </c>
      <c r="C700" s="163"/>
      <c r="D700" s="7">
        <v>107.7</v>
      </c>
      <c r="E700" s="6">
        <v>2</v>
      </c>
      <c r="F700" s="6">
        <v>165</v>
      </c>
      <c r="G700" s="7">
        <f>D700*E700*F700</f>
        <v>35541</v>
      </c>
      <c r="H700" s="164"/>
      <c r="I700" s="165"/>
      <c r="J700" s="7"/>
      <c r="K700" s="7"/>
      <c r="L700" s="164">
        <f t="shared" ref="L700:L701" si="105">H700</f>
        <v>0</v>
      </c>
      <c r="M700" s="165"/>
      <c r="N700" s="6">
        <f t="shared" ref="N700:O701" si="106">J700</f>
        <v>0</v>
      </c>
      <c r="O700" s="7">
        <f t="shared" si="106"/>
        <v>0</v>
      </c>
    </row>
    <row r="701" spans="1:15" ht="20.100000000000001" customHeight="1" x14ac:dyDescent="0.2">
      <c r="A701" s="208"/>
      <c r="B701" s="210"/>
      <c r="C701" s="211"/>
      <c r="D701" s="7">
        <v>107.7</v>
      </c>
      <c r="E701" s="6">
        <v>17</v>
      </c>
      <c r="F701" s="6">
        <v>170</v>
      </c>
      <c r="G701" s="7">
        <f>D701*E701*F701</f>
        <v>311253</v>
      </c>
      <c r="H701" s="164"/>
      <c r="I701" s="165"/>
      <c r="J701" s="6"/>
      <c r="K701" s="7"/>
      <c r="L701" s="164">
        <f t="shared" si="105"/>
        <v>0</v>
      </c>
      <c r="M701" s="165"/>
      <c r="N701" s="6">
        <f t="shared" si="106"/>
        <v>0</v>
      </c>
      <c r="O701" s="7">
        <f t="shared" si="106"/>
        <v>0</v>
      </c>
    </row>
    <row r="702" spans="1:15" ht="20.100000000000001" customHeight="1" x14ac:dyDescent="0.2">
      <c r="A702" s="6"/>
      <c r="B702" s="143" t="s">
        <v>73</v>
      </c>
      <c r="C702" s="144"/>
      <c r="D702" s="6"/>
      <c r="E702" s="6">
        <f>SUM(E700:E701)</f>
        <v>19</v>
      </c>
      <c r="F702" s="6"/>
      <c r="G702" s="7">
        <v>346256</v>
      </c>
      <c r="H702" s="164"/>
      <c r="I702" s="165"/>
      <c r="J702" s="6"/>
      <c r="K702" s="7"/>
      <c r="L702" s="164">
        <f>H702</f>
        <v>0</v>
      </c>
      <c r="M702" s="165"/>
      <c r="N702" s="6"/>
      <c r="O702" s="7">
        <f>K702</f>
        <v>0</v>
      </c>
    </row>
    <row r="703" spans="1:15" ht="35.1" customHeight="1" x14ac:dyDescent="0.2">
      <c r="A703" s="116" t="s">
        <v>13</v>
      </c>
      <c r="B703" s="116"/>
      <c r="C703" s="116"/>
      <c r="D703" s="117">
        <v>9</v>
      </c>
      <c r="E703" s="117"/>
      <c r="F703" s="117"/>
      <c r="G703" s="116"/>
      <c r="H703" s="116"/>
      <c r="I703" s="116"/>
      <c r="J703" s="116"/>
      <c r="K703" s="116"/>
      <c r="L703" s="116"/>
      <c r="M703" s="116"/>
      <c r="N703" s="116"/>
      <c r="O703" s="116"/>
    </row>
    <row r="704" spans="1:15" ht="20.25" customHeight="1" x14ac:dyDescent="0.2">
      <c r="A704" s="116" t="s">
        <v>2</v>
      </c>
      <c r="B704" s="116"/>
      <c r="C704" s="117"/>
      <c r="D704" s="117">
        <v>50501</v>
      </c>
      <c r="E704" s="117"/>
      <c r="F704" s="117"/>
      <c r="G704" s="116"/>
      <c r="H704" s="116"/>
      <c r="I704" s="116"/>
      <c r="J704" s="116"/>
      <c r="K704" s="116"/>
      <c r="L704" s="116"/>
      <c r="M704" s="116"/>
      <c r="N704" s="116"/>
      <c r="O704" s="116"/>
    </row>
    <row r="705" spans="1:15" ht="21" customHeight="1" x14ac:dyDescent="0.2">
      <c r="A705" s="116" t="s">
        <v>3</v>
      </c>
      <c r="B705" s="116"/>
      <c r="C705" s="129" t="s">
        <v>293</v>
      </c>
      <c r="D705" s="118"/>
      <c r="E705" s="118"/>
      <c r="F705" s="118"/>
      <c r="G705" s="116"/>
      <c r="H705" s="116"/>
      <c r="I705" s="116"/>
      <c r="J705" s="116"/>
      <c r="K705" s="116"/>
      <c r="L705" s="116"/>
      <c r="M705" s="116"/>
      <c r="N705" s="116"/>
      <c r="O705" s="116"/>
    </row>
    <row r="706" spans="1:15" ht="15.75" customHeight="1" x14ac:dyDescent="0.2">
      <c r="A706" s="116"/>
      <c r="B706" s="116"/>
      <c r="C706" s="116"/>
      <c r="D706" s="116"/>
      <c r="E706" s="116"/>
      <c r="F706" s="116"/>
      <c r="G706" s="116"/>
      <c r="H706" s="116"/>
      <c r="I706" s="116"/>
      <c r="J706" s="116"/>
      <c r="K706" s="116"/>
      <c r="L706" s="116"/>
      <c r="M706" s="116"/>
      <c r="N706" s="116"/>
      <c r="O706" s="116"/>
    </row>
    <row r="707" spans="1:15" ht="35.1" customHeight="1" x14ac:dyDescent="0.2">
      <c r="A707" s="166" t="s">
        <v>4</v>
      </c>
      <c r="B707" s="167" t="s">
        <v>5</v>
      </c>
      <c r="C707" s="167"/>
      <c r="D707" s="168" t="s">
        <v>169</v>
      </c>
      <c r="E707" s="149" t="s">
        <v>245</v>
      </c>
      <c r="F707" s="170"/>
      <c r="G707" s="150"/>
      <c r="H707" s="149" t="s">
        <v>246</v>
      </c>
      <c r="I707" s="170"/>
      <c r="J707" s="170"/>
      <c r="K707" s="150"/>
      <c r="L707" s="149" t="s">
        <v>247</v>
      </c>
      <c r="M707" s="170"/>
      <c r="N707" s="170"/>
      <c r="O707" s="150"/>
    </row>
    <row r="708" spans="1:15" ht="35.1" customHeight="1" x14ac:dyDescent="0.2">
      <c r="A708" s="166"/>
      <c r="B708" s="167"/>
      <c r="C708" s="167"/>
      <c r="D708" s="169"/>
      <c r="E708" s="119" t="s">
        <v>17</v>
      </c>
      <c r="F708" s="119" t="s">
        <v>18</v>
      </c>
      <c r="G708" s="120" t="s">
        <v>9</v>
      </c>
      <c r="H708" s="151" t="s">
        <v>17</v>
      </c>
      <c r="I708" s="152"/>
      <c r="J708" s="119" t="s">
        <v>18</v>
      </c>
      <c r="K708" s="120" t="s">
        <v>9</v>
      </c>
      <c r="L708" s="151" t="s">
        <v>17</v>
      </c>
      <c r="M708" s="152"/>
      <c r="N708" s="119" t="s">
        <v>18</v>
      </c>
      <c r="O708" s="120" t="s">
        <v>9</v>
      </c>
    </row>
    <row r="709" spans="1:15" ht="26.25" customHeight="1" x14ac:dyDescent="0.2">
      <c r="A709" s="123">
        <v>1</v>
      </c>
      <c r="B709" s="147" t="s">
        <v>294</v>
      </c>
      <c r="C709" s="148"/>
      <c r="D709" s="123"/>
      <c r="E709" s="123"/>
      <c r="F709" s="123"/>
      <c r="G709" s="122">
        <v>133440</v>
      </c>
      <c r="H709" s="149"/>
      <c r="I709" s="150"/>
      <c r="J709" s="123"/>
      <c r="K709" s="123"/>
      <c r="L709" s="151"/>
      <c r="M709" s="152"/>
      <c r="N709" s="123"/>
      <c r="O709" s="123"/>
    </row>
    <row r="710" spans="1:15" ht="24" customHeight="1" x14ac:dyDescent="0.2">
      <c r="A710" s="123"/>
      <c r="B710" s="153" t="s">
        <v>73</v>
      </c>
      <c r="C710" s="154"/>
      <c r="D710" s="123"/>
      <c r="E710" s="123"/>
      <c r="F710" s="123"/>
      <c r="G710" s="122">
        <f>G709</f>
        <v>133440</v>
      </c>
      <c r="H710" s="149"/>
      <c r="I710" s="150"/>
      <c r="J710" s="123"/>
      <c r="K710" s="123">
        <f>K709</f>
        <v>0</v>
      </c>
      <c r="L710" s="151"/>
      <c r="M710" s="152"/>
      <c r="N710" s="123"/>
      <c r="O710" s="123">
        <f>O709</f>
        <v>0</v>
      </c>
    </row>
    <row r="711" spans="1:15" ht="15" x14ac:dyDescent="0.2"/>
    <row r="712" spans="1:15" ht="15" x14ac:dyDescent="0.2">
      <c r="A712" s="1" t="s">
        <v>13</v>
      </c>
      <c r="D712" s="2">
        <v>8</v>
      </c>
      <c r="E712" s="2"/>
      <c r="F712" s="2"/>
    </row>
    <row r="713" spans="1:15" ht="15" x14ac:dyDescent="0.2">
      <c r="A713" s="1" t="s">
        <v>2</v>
      </c>
      <c r="C713" s="2">
        <v>50300</v>
      </c>
      <c r="D713" s="2"/>
      <c r="E713" s="2"/>
      <c r="F713" s="2"/>
    </row>
    <row r="714" spans="1:15" ht="15" x14ac:dyDescent="0.2">
      <c r="A714" s="1" t="s">
        <v>3</v>
      </c>
      <c r="C714" s="3" t="s">
        <v>271</v>
      </c>
      <c r="D714" s="3"/>
      <c r="E714" s="3"/>
      <c r="F714" s="3"/>
    </row>
    <row r="715" spans="1:15" ht="20.100000000000001" customHeight="1" x14ac:dyDescent="0.2"/>
    <row r="716" spans="1:15" ht="44.25" customHeight="1" x14ac:dyDescent="0.2">
      <c r="A716" s="155" t="s">
        <v>4</v>
      </c>
      <c r="B716" s="156" t="s">
        <v>5</v>
      </c>
      <c r="C716" s="156"/>
      <c r="D716" s="157" t="s">
        <v>272</v>
      </c>
      <c r="E716" s="159" t="s">
        <v>245</v>
      </c>
      <c r="F716" s="160"/>
      <c r="G716" s="161"/>
      <c r="H716" s="156" t="s">
        <v>246</v>
      </c>
      <c r="I716" s="156"/>
      <c r="J716" s="156"/>
      <c r="K716" s="156"/>
      <c r="L716" s="156" t="s">
        <v>247</v>
      </c>
      <c r="M716" s="156"/>
      <c r="N716" s="156"/>
      <c r="O716" s="156"/>
    </row>
    <row r="717" spans="1:15" ht="44.25" customHeight="1" x14ac:dyDescent="0.2">
      <c r="A717" s="155"/>
      <c r="B717" s="156"/>
      <c r="C717" s="156"/>
      <c r="D717" s="158"/>
      <c r="E717" s="75" t="s">
        <v>17</v>
      </c>
      <c r="F717" s="75" t="s">
        <v>273</v>
      </c>
      <c r="G717" s="74" t="s">
        <v>9</v>
      </c>
      <c r="H717" s="159" t="s">
        <v>17</v>
      </c>
      <c r="I717" s="161"/>
      <c r="J717" s="75" t="s">
        <v>18</v>
      </c>
      <c r="K717" s="74" t="s">
        <v>9</v>
      </c>
      <c r="L717" s="159" t="s">
        <v>17</v>
      </c>
      <c r="M717" s="161"/>
      <c r="N717" s="75" t="s">
        <v>18</v>
      </c>
      <c r="O717" s="74" t="s">
        <v>9</v>
      </c>
    </row>
    <row r="718" spans="1:15" ht="20.100000000000001" customHeight="1" x14ac:dyDescent="0.2">
      <c r="A718" s="77">
        <v>1</v>
      </c>
      <c r="B718" s="191" t="s">
        <v>274</v>
      </c>
      <c r="C718" s="192"/>
      <c r="D718" s="7" t="s">
        <v>119</v>
      </c>
      <c r="E718" s="6">
        <v>15</v>
      </c>
      <c r="F718" s="6">
        <v>2060.8000000000002</v>
      </c>
      <c r="G718" s="7">
        <v>30912</v>
      </c>
      <c r="H718" s="164"/>
      <c r="I718" s="165"/>
      <c r="J718" s="7"/>
      <c r="K718" s="7"/>
      <c r="L718" s="164">
        <f t="shared" ref="L718" si="107">H718</f>
        <v>0</v>
      </c>
      <c r="M718" s="165"/>
      <c r="N718" s="6">
        <f t="shared" ref="N718:O718" si="108">J718</f>
        <v>0</v>
      </c>
      <c r="O718" s="7">
        <f t="shared" si="108"/>
        <v>0</v>
      </c>
    </row>
    <row r="719" spans="1:15" ht="20.100000000000001" customHeight="1" x14ac:dyDescent="0.2">
      <c r="A719" s="77">
        <v>2</v>
      </c>
      <c r="B719" s="143" t="s">
        <v>275</v>
      </c>
      <c r="C719" s="144"/>
      <c r="D719" s="7" t="s">
        <v>119</v>
      </c>
      <c r="E719" s="6">
        <v>20</v>
      </c>
      <c r="F719" s="6">
        <v>183.84</v>
      </c>
      <c r="G719" s="7">
        <f>E719*F719</f>
        <v>3676.8</v>
      </c>
      <c r="H719" s="78"/>
      <c r="I719" s="79"/>
      <c r="J719" s="7"/>
      <c r="K719" s="7"/>
      <c r="L719" s="78"/>
      <c r="M719" s="79"/>
      <c r="N719" s="6"/>
      <c r="O719" s="7"/>
    </row>
    <row r="720" spans="1:15" ht="20.100000000000001" customHeight="1" x14ac:dyDescent="0.2">
      <c r="A720" s="6"/>
      <c r="B720" s="143" t="s">
        <v>73</v>
      </c>
      <c r="C720" s="144"/>
      <c r="D720" s="6"/>
      <c r="E720" s="6">
        <f>SUM(E718:E718)</f>
        <v>15</v>
      </c>
      <c r="F720" s="6"/>
      <c r="G720" s="7">
        <v>34588.800000000003</v>
      </c>
      <c r="H720" s="164"/>
      <c r="I720" s="165"/>
      <c r="J720" s="6"/>
      <c r="K720" s="7"/>
      <c r="L720" s="164">
        <f>H720</f>
        <v>0</v>
      </c>
      <c r="M720" s="165"/>
      <c r="N720" s="6"/>
      <c r="O720" s="7">
        <f>K720</f>
        <v>0</v>
      </c>
    </row>
    <row r="721" spans="1:15" ht="15" x14ac:dyDescent="0.2"/>
    <row r="722" spans="1:15" ht="15" x14ac:dyDescent="0.2">
      <c r="A722" s="1" t="s">
        <v>13</v>
      </c>
      <c r="D722" s="2">
        <v>8</v>
      </c>
      <c r="E722" s="2"/>
      <c r="F722" s="2"/>
    </row>
    <row r="723" spans="1:15" ht="15" x14ac:dyDescent="0.2">
      <c r="A723" s="1" t="s">
        <v>2</v>
      </c>
      <c r="C723" s="2">
        <v>50320</v>
      </c>
      <c r="D723" s="2"/>
      <c r="E723" s="2"/>
      <c r="F723" s="2"/>
    </row>
    <row r="724" spans="1:15" ht="15" x14ac:dyDescent="0.2">
      <c r="A724" s="1" t="s">
        <v>3</v>
      </c>
      <c r="C724" s="3" t="s">
        <v>280</v>
      </c>
      <c r="D724" s="3"/>
      <c r="E724" s="3"/>
      <c r="F724" s="3"/>
    </row>
    <row r="725" spans="1:15" ht="20.100000000000001" customHeight="1" x14ac:dyDescent="0.2"/>
    <row r="726" spans="1:15" ht="44.25" customHeight="1" x14ac:dyDescent="0.2">
      <c r="A726" s="155" t="s">
        <v>4</v>
      </c>
      <c r="B726" s="156" t="s">
        <v>5</v>
      </c>
      <c r="C726" s="156"/>
      <c r="D726" s="157" t="s">
        <v>272</v>
      </c>
      <c r="E726" s="159" t="s">
        <v>245</v>
      </c>
      <c r="F726" s="160"/>
      <c r="G726" s="161"/>
      <c r="H726" s="156" t="s">
        <v>246</v>
      </c>
      <c r="I726" s="156"/>
      <c r="J726" s="156"/>
      <c r="K726" s="156"/>
      <c r="L726" s="156" t="s">
        <v>247</v>
      </c>
      <c r="M726" s="156"/>
      <c r="N726" s="156"/>
      <c r="O726" s="156"/>
    </row>
    <row r="727" spans="1:15" ht="44.25" customHeight="1" x14ac:dyDescent="0.2">
      <c r="A727" s="155"/>
      <c r="B727" s="156"/>
      <c r="C727" s="156"/>
      <c r="D727" s="158"/>
      <c r="E727" s="81" t="s">
        <v>17</v>
      </c>
      <c r="F727" s="81" t="s">
        <v>273</v>
      </c>
      <c r="G727" s="83" t="s">
        <v>9</v>
      </c>
      <c r="H727" s="159" t="s">
        <v>17</v>
      </c>
      <c r="I727" s="161"/>
      <c r="J727" s="81" t="s">
        <v>18</v>
      </c>
      <c r="K727" s="83" t="s">
        <v>9</v>
      </c>
      <c r="L727" s="159" t="s">
        <v>17</v>
      </c>
      <c r="M727" s="161"/>
      <c r="N727" s="81" t="s">
        <v>18</v>
      </c>
      <c r="O727" s="83" t="s">
        <v>9</v>
      </c>
    </row>
    <row r="728" spans="1:15" ht="30.75" customHeight="1" x14ac:dyDescent="0.2">
      <c r="A728" s="82">
        <v>1</v>
      </c>
      <c r="B728" s="162" t="s">
        <v>281</v>
      </c>
      <c r="C728" s="163"/>
      <c r="D728" s="7" t="s">
        <v>119</v>
      </c>
      <c r="E728" s="6"/>
      <c r="F728" s="6"/>
      <c r="G728" s="7">
        <v>9000</v>
      </c>
      <c r="H728" s="164"/>
      <c r="I728" s="165"/>
      <c r="J728" s="7"/>
      <c r="K728" s="7"/>
      <c r="L728" s="164">
        <f t="shared" ref="L728" si="109">H728</f>
        <v>0</v>
      </c>
      <c r="M728" s="165"/>
      <c r="N728" s="6">
        <f t="shared" ref="N728:O728" si="110">J728</f>
        <v>0</v>
      </c>
      <c r="O728" s="7">
        <f t="shared" si="110"/>
        <v>0</v>
      </c>
    </row>
    <row r="729" spans="1:15" ht="20.100000000000001" customHeight="1" x14ac:dyDescent="0.2">
      <c r="A729" s="6"/>
      <c r="B729" s="143" t="s">
        <v>73</v>
      </c>
      <c r="C729" s="144"/>
      <c r="D729" s="6"/>
      <c r="E729" s="6">
        <f>SUM(E728:E728)</f>
        <v>0</v>
      </c>
      <c r="F729" s="6"/>
      <c r="G729" s="7">
        <f>G728</f>
        <v>9000</v>
      </c>
      <c r="H729" s="164"/>
      <c r="I729" s="165"/>
      <c r="J729" s="6"/>
      <c r="K729" s="7"/>
      <c r="L729" s="164">
        <f>H729</f>
        <v>0</v>
      </c>
      <c r="M729" s="165"/>
      <c r="N729" s="6"/>
      <c r="O729" s="7">
        <f>K729</f>
        <v>0</v>
      </c>
    </row>
    <row r="730" spans="1:15" ht="20.100000000000001" customHeight="1" x14ac:dyDescent="0.2">
      <c r="A730" s="10"/>
      <c r="B730" s="11"/>
      <c r="C730" s="11"/>
      <c r="D730" s="10"/>
      <c r="E730" s="10"/>
      <c r="F730" s="10"/>
      <c r="G730" s="13"/>
      <c r="H730" s="12"/>
      <c r="I730" s="12"/>
      <c r="J730" s="10"/>
      <c r="K730" s="13"/>
      <c r="L730" s="12"/>
      <c r="M730" s="12"/>
      <c r="N730" s="10"/>
      <c r="O730" s="13"/>
    </row>
    <row r="731" spans="1:15" ht="8.25" customHeight="1" x14ac:dyDescent="0.2"/>
    <row r="732" spans="1:15" ht="20.25" customHeight="1" x14ac:dyDescent="0.2">
      <c r="A732" s="255" t="s">
        <v>302</v>
      </c>
      <c r="B732" s="255"/>
      <c r="C732" s="255"/>
      <c r="D732" s="255"/>
      <c r="E732" s="255"/>
      <c r="F732" s="255"/>
      <c r="G732" s="255"/>
      <c r="H732" s="255"/>
      <c r="I732" s="255"/>
      <c r="J732" s="255"/>
      <c r="K732" s="255"/>
      <c r="L732" s="255"/>
      <c r="M732" s="255"/>
      <c r="N732" s="255"/>
      <c r="O732" s="255"/>
    </row>
    <row r="733" spans="1:15" ht="18" customHeight="1" x14ac:dyDescent="0.2">
      <c r="A733" s="132" t="s">
        <v>13</v>
      </c>
      <c r="B733" s="132"/>
      <c r="C733" s="132"/>
      <c r="D733" s="133">
        <v>8</v>
      </c>
      <c r="E733" s="133"/>
      <c r="F733" s="133"/>
      <c r="G733" s="132"/>
      <c r="H733" s="132"/>
      <c r="I733" s="132"/>
      <c r="J733" s="132"/>
      <c r="K733" s="132"/>
      <c r="L733" s="132"/>
      <c r="M733" s="132"/>
      <c r="N733" s="132"/>
      <c r="O733" s="132"/>
    </row>
    <row r="734" spans="1:15" ht="18.75" customHeight="1" x14ac:dyDescent="0.2">
      <c r="A734" s="132" t="s">
        <v>2</v>
      </c>
      <c r="B734" s="132"/>
      <c r="C734" s="133"/>
      <c r="D734" s="133">
        <v>50300</v>
      </c>
      <c r="E734" s="133"/>
      <c r="F734" s="133"/>
      <c r="G734" s="132"/>
      <c r="H734" s="132"/>
      <c r="I734" s="132"/>
      <c r="J734" s="132"/>
      <c r="K734" s="132"/>
      <c r="L734" s="132"/>
      <c r="M734" s="132"/>
      <c r="N734" s="132"/>
      <c r="O734" s="132"/>
    </row>
    <row r="735" spans="1:15" ht="15" customHeight="1" x14ac:dyDescent="0.2">
      <c r="A735" s="132" t="s">
        <v>3</v>
      </c>
      <c r="B735" s="132"/>
      <c r="C735" s="139" t="s">
        <v>303</v>
      </c>
      <c r="D735" s="134"/>
      <c r="E735" s="134"/>
      <c r="F735" s="134"/>
      <c r="G735" s="132"/>
      <c r="H735" s="132"/>
      <c r="I735" s="132"/>
      <c r="J735" s="132"/>
      <c r="K735" s="132"/>
      <c r="L735" s="132"/>
      <c r="M735" s="132"/>
      <c r="N735" s="132"/>
      <c r="O735" s="132"/>
    </row>
    <row r="736" spans="1:15" ht="17.25" customHeight="1" x14ac:dyDescent="0.2">
      <c r="A736" s="132"/>
      <c r="B736" s="132"/>
      <c r="C736" s="132"/>
      <c r="D736" s="132"/>
      <c r="E736" s="132"/>
      <c r="F736" s="132"/>
      <c r="G736" s="132"/>
      <c r="H736" s="132"/>
      <c r="I736" s="132"/>
      <c r="J736" s="132"/>
      <c r="K736" s="132"/>
      <c r="L736" s="132"/>
      <c r="M736" s="132"/>
      <c r="N736" s="132"/>
      <c r="O736" s="132"/>
    </row>
    <row r="737" spans="1:15" ht="35.1" customHeight="1" x14ac:dyDescent="0.2">
      <c r="A737" s="237" t="s">
        <v>4</v>
      </c>
      <c r="B737" s="238" t="s">
        <v>5</v>
      </c>
      <c r="C737" s="238"/>
      <c r="D737" s="239" t="s">
        <v>169</v>
      </c>
      <c r="E737" s="241" t="s">
        <v>245</v>
      </c>
      <c r="F737" s="242"/>
      <c r="G737" s="243"/>
      <c r="H737" s="241" t="s">
        <v>246</v>
      </c>
      <c r="I737" s="242"/>
      <c r="J737" s="242"/>
      <c r="K737" s="243"/>
      <c r="L737" s="241" t="s">
        <v>247</v>
      </c>
      <c r="M737" s="242"/>
      <c r="N737" s="242"/>
      <c r="O737" s="243"/>
    </row>
    <row r="738" spans="1:15" ht="35.1" customHeight="1" x14ac:dyDescent="0.2">
      <c r="A738" s="237"/>
      <c r="B738" s="238"/>
      <c r="C738" s="238"/>
      <c r="D738" s="240"/>
      <c r="E738" s="135" t="s">
        <v>17</v>
      </c>
      <c r="F738" s="135" t="s">
        <v>18</v>
      </c>
      <c r="G738" s="136" t="s">
        <v>9</v>
      </c>
      <c r="H738" s="245" t="s">
        <v>17</v>
      </c>
      <c r="I738" s="246"/>
      <c r="J738" s="135" t="s">
        <v>18</v>
      </c>
      <c r="K738" s="136" t="s">
        <v>9</v>
      </c>
      <c r="L738" s="245" t="s">
        <v>17</v>
      </c>
      <c r="M738" s="246"/>
      <c r="N738" s="135" t="s">
        <v>18</v>
      </c>
      <c r="O738" s="136" t="s">
        <v>9</v>
      </c>
    </row>
    <row r="739" spans="1:15" ht="19.5" customHeight="1" x14ac:dyDescent="0.2">
      <c r="A739" s="137">
        <v>1</v>
      </c>
      <c r="B739" s="256" t="s">
        <v>301</v>
      </c>
      <c r="C739" s="257"/>
      <c r="D739" s="137"/>
      <c r="E739" s="137"/>
      <c r="F739" s="137"/>
      <c r="G739" s="138">
        <v>48250</v>
      </c>
      <c r="H739" s="241"/>
      <c r="I739" s="243"/>
      <c r="J739" s="137"/>
      <c r="K739" s="137"/>
      <c r="L739" s="245"/>
      <c r="M739" s="246"/>
      <c r="N739" s="137"/>
      <c r="O739" s="137"/>
    </row>
    <row r="740" spans="1:15" ht="22.5" customHeight="1" x14ac:dyDescent="0.2">
      <c r="A740" s="137"/>
      <c r="B740" s="247" t="s">
        <v>73</v>
      </c>
      <c r="C740" s="248"/>
      <c r="D740" s="137"/>
      <c r="E740" s="137"/>
      <c r="F740" s="137"/>
      <c r="G740" s="138">
        <f>G739</f>
        <v>48250</v>
      </c>
      <c r="H740" s="241"/>
      <c r="I740" s="243"/>
      <c r="J740" s="137"/>
      <c r="K740" s="137">
        <f>K739</f>
        <v>0</v>
      </c>
      <c r="L740" s="245"/>
      <c r="M740" s="246"/>
      <c r="N740" s="137"/>
      <c r="O740" s="137">
        <f>O739</f>
        <v>0</v>
      </c>
    </row>
    <row r="741" spans="1:15" ht="18.75" customHeight="1" x14ac:dyDescent="0.2">
      <c r="A741" s="10"/>
      <c r="B741" s="11"/>
      <c r="C741" s="11"/>
      <c r="D741" s="10"/>
      <c r="E741" s="10"/>
      <c r="F741" s="10"/>
      <c r="G741" s="13"/>
      <c r="H741" s="12"/>
      <c r="I741" s="12"/>
      <c r="J741" s="10"/>
      <c r="K741" s="13"/>
      <c r="L741" s="12"/>
      <c r="M741" s="12"/>
      <c r="N741" s="10"/>
      <c r="O741" s="13"/>
    </row>
    <row r="742" spans="1:15" ht="23.25" hidden="1" customHeight="1" x14ac:dyDescent="0.2">
      <c r="A742" s="10"/>
      <c r="B742" s="11"/>
      <c r="C742" s="11"/>
      <c r="D742" s="10"/>
      <c r="E742" s="10"/>
      <c r="F742" s="10"/>
      <c r="G742" s="13"/>
      <c r="H742" s="12"/>
      <c r="I742" s="12"/>
      <c r="J742" s="10"/>
      <c r="K742" s="13"/>
      <c r="L742" s="12"/>
      <c r="M742" s="12"/>
      <c r="N742" s="10"/>
      <c r="O742" s="13"/>
    </row>
    <row r="743" spans="1:15" ht="19.5" hidden="1" customHeight="1" x14ac:dyDescent="0.2">
      <c r="A743" s="10"/>
      <c r="B743" s="11"/>
      <c r="C743" s="11"/>
      <c r="D743" s="10"/>
      <c r="E743" s="10"/>
      <c r="F743" s="10"/>
      <c r="G743" s="13"/>
      <c r="H743" s="12"/>
      <c r="I743" s="12"/>
      <c r="J743" s="10"/>
      <c r="K743" s="13"/>
      <c r="L743" s="12"/>
      <c r="M743" s="12"/>
      <c r="N743" s="10"/>
      <c r="O743" s="13"/>
    </row>
    <row r="744" spans="1:15" ht="15" hidden="1" x14ac:dyDescent="0.2">
      <c r="H744" s="9"/>
    </row>
    <row r="745" spans="1:15" ht="15" x14ac:dyDescent="0.2"/>
    <row r="746" spans="1:15" ht="15" x14ac:dyDescent="0.2">
      <c r="G746" s="140">
        <f>L22+L31+L38+L46+L53+L61+L79+G93+K116+K135+K153+K172+K190+K209+K227+G257+K245+G268+G280+G290+G309+G319+G331+G342+G352+G364+G375+G400+G412+G430+G449+G458+G477+G487+G538+G549+G572+G592+G605+G652+G672+G683+G702+G720+G729+G557+G497+G710+G691+G516+G506+G740+G524</f>
        <v>147420121.57639313</v>
      </c>
    </row>
    <row r="747" spans="1:15" ht="20.100000000000001" customHeight="1" x14ac:dyDescent="0.2">
      <c r="G747" s="9"/>
    </row>
    <row r="748" spans="1:15" ht="20.100000000000001" customHeight="1" x14ac:dyDescent="0.2"/>
    <row r="749" spans="1:15" ht="20.100000000000001" customHeight="1" x14ac:dyDescent="0.2"/>
    <row r="750" spans="1:15" ht="15" x14ac:dyDescent="0.2"/>
  </sheetData>
  <mergeCells count="1059">
    <mergeCell ref="L571:M571"/>
    <mergeCell ref="A732:O732"/>
    <mergeCell ref="A737:A738"/>
    <mergeCell ref="B737:C738"/>
    <mergeCell ref="D737:D738"/>
    <mergeCell ref="E737:G737"/>
    <mergeCell ref="H737:K737"/>
    <mergeCell ref="L737:O737"/>
    <mergeCell ref="H738:I738"/>
    <mergeCell ref="L738:M738"/>
    <mergeCell ref="B739:C739"/>
    <mergeCell ref="H739:I739"/>
    <mergeCell ref="L739:M739"/>
    <mergeCell ref="B740:C740"/>
    <mergeCell ref="H740:I740"/>
    <mergeCell ref="L740:M740"/>
    <mergeCell ref="B603:C603"/>
    <mergeCell ref="H603:I603"/>
    <mergeCell ref="L603:M603"/>
    <mergeCell ref="L727:M727"/>
    <mergeCell ref="B728:C728"/>
    <mergeCell ref="H728:I728"/>
    <mergeCell ref="L728:M728"/>
    <mergeCell ref="A700:A701"/>
    <mergeCell ref="B700:C701"/>
    <mergeCell ref="B624:C624"/>
    <mergeCell ref="H681:I681"/>
    <mergeCell ref="H633:I633"/>
    <mergeCell ref="E678:G678"/>
    <mergeCell ref="H678:K678"/>
    <mergeCell ref="A678:A679"/>
    <mergeCell ref="B660:C660"/>
    <mergeCell ref="H660:I660"/>
    <mergeCell ref="D521:D522"/>
    <mergeCell ref="E521:G521"/>
    <mergeCell ref="H521:K521"/>
    <mergeCell ref="L521:O521"/>
    <mergeCell ref="H522:I522"/>
    <mergeCell ref="L522:M522"/>
    <mergeCell ref="B523:C523"/>
    <mergeCell ref="H523:I523"/>
    <mergeCell ref="L523:M523"/>
    <mergeCell ref="B524:C524"/>
    <mergeCell ref="H524:I524"/>
    <mergeCell ref="L524:M524"/>
    <mergeCell ref="B729:C729"/>
    <mergeCell ref="H729:I729"/>
    <mergeCell ref="L729:M729"/>
    <mergeCell ref="A550:B550"/>
    <mergeCell ref="A554:A555"/>
    <mergeCell ref="B554:C555"/>
    <mergeCell ref="D554:G554"/>
    <mergeCell ref="H554:K554"/>
    <mergeCell ref="L554:O554"/>
    <mergeCell ref="B556:C556"/>
    <mergeCell ref="B557:C557"/>
    <mergeCell ref="A726:A727"/>
    <mergeCell ref="B726:C727"/>
    <mergeCell ref="D726:D727"/>
    <mergeCell ref="E726:G726"/>
    <mergeCell ref="H726:K726"/>
    <mergeCell ref="L726:O726"/>
    <mergeCell ref="H727:I727"/>
    <mergeCell ref="B571:C571"/>
    <mergeCell ref="H571:I571"/>
    <mergeCell ref="D465:D466"/>
    <mergeCell ref="E465:G465"/>
    <mergeCell ref="H466:I466"/>
    <mergeCell ref="L466:M466"/>
    <mergeCell ref="N159:O159"/>
    <mergeCell ref="B161:I161"/>
    <mergeCell ref="B162:I162"/>
    <mergeCell ref="B163:I163"/>
    <mergeCell ref="B164:I164"/>
    <mergeCell ref="B165:I165"/>
    <mergeCell ref="B166:I166"/>
    <mergeCell ref="B167:I167"/>
    <mergeCell ref="B168:I168"/>
    <mergeCell ref="H465:K465"/>
    <mergeCell ref="L465:O465"/>
    <mergeCell ref="H458:I458"/>
    <mergeCell ref="L458:M458"/>
    <mergeCell ref="A460:O460"/>
    <mergeCell ref="A465:A466"/>
    <mergeCell ref="B465:C466"/>
    <mergeCell ref="A455:A456"/>
    <mergeCell ref="B455:C456"/>
    <mergeCell ref="D455:D456"/>
    <mergeCell ref="E455:G455"/>
    <mergeCell ref="H455:K455"/>
    <mergeCell ref="L455:O455"/>
    <mergeCell ref="H456:I456"/>
    <mergeCell ref="L456:M456"/>
    <mergeCell ref="B457:C457"/>
    <mergeCell ref="B391:C391"/>
    <mergeCell ref="B458:C458"/>
    <mergeCell ref="H457:I457"/>
    <mergeCell ref="H484:I484"/>
    <mergeCell ref="L484:M484"/>
    <mergeCell ref="H536:I536"/>
    <mergeCell ref="L536:M536"/>
    <mergeCell ref="B537:C537"/>
    <mergeCell ref="H537:I537"/>
    <mergeCell ref="L537:M537"/>
    <mergeCell ref="H545:K545"/>
    <mergeCell ref="L545:O545"/>
    <mergeCell ref="A492:A493"/>
    <mergeCell ref="H493:I493"/>
    <mergeCell ref="L493:M493"/>
    <mergeCell ref="B494:C496"/>
    <mergeCell ref="H494:I494"/>
    <mergeCell ref="A545:A546"/>
    <mergeCell ref="B545:C546"/>
    <mergeCell ref="D545:D546"/>
    <mergeCell ref="E545:G545"/>
    <mergeCell ref="L505:M505"/>
    <mergeCell ref="B515:C515"/>
    <mergeCell ref="H515:I515"/>
    <mergeCell ref="L515:M515"/>
    <mergeCell ref="B516:C516"/>
    <mergeCell ref="H516:I516"/>
    <mergeCell ref="L516:M516"/>
    <mergeCell ref="H504:I504"/>
    <mergeCell ref="L504:M504"/>
    <mergeCell ref="B505:C505"/>
    <mergeCell ref="A508:O508"/>
    <mergeCell ref="A513:A514"/>
    <mergeCell ref="A521:A522"/>
    <mergeCell ref="B521:C522"/>
    <mergeCell ref="B662:C662"/>
    <mergeCell ref="B680:C682"/>
    <mergeCell ref="L547:M547"/>
    <mergeCell ref="L548:M548"/>
    <mergeCell ref="B547:C547"/>
    <mergeCell ref="L682:M682"/>
    <mergeCell ref="B672:C672"/>
    <mergeCell ref="H672:I672"/>
    <mergeCell ref="L672:M672"/>
    <mergeCell ref="B666:C666"/>
    <mergeCell ref="B667:C667"/>
    <mergeCell ref="H666:I666"/>
    <mergeCell ref="H667:I667"/>
    <mergeCell ref="L666:M666"/>
    <mergeCell ref="L667:M667"/>
    <mergeCell ref="B669:C669"/>
    <mergeCell ref="B668:C668"/>
    <mergeCell ref="H668:I668"/>
    <mergeCell ref="H669:I669"/>
    <mergeCell ref="H682:I682"/>
    <mergeCell ref="L663:M663"/>
    <mergeCell ref="L668:M668"/>
    <mergeCell ref="L669:M669"/>
    <mergeCell ref="H620:I620"/>
    <mergeCell ref="L620:M620"/>
    <mergeCell ref="B622:C622"/>
    <mergeCell ref="B620:C620"/>
    <mergeCell ref="L633:M633"/>
    <mergeCell ref="H623:I623"/>
    <mergeCell ref="B651:C651"/>
    <mergeCell ref="H651:I651"/>
    <mergeCell ref="L651:M651"/>
    <mergeCell ref="A698:A699"/>
    <mergeCell ref="B698:C699"/>
    <mergeCell ref="D698:D699"/>
    <mergeCell ref="E698:G698"/>
    <mergeCell ref="H698:K698"/>
    <mergeCell ref="L698:O698"/>
    <mergeCell ref="H699:I699"/>
    <mergeCell ref="L699:M699"/>
    <mergeCell ref="H485:I485"/>
    <mergeCell ref="A565:A566"/>
    <mergeCell ref="H572:I572"/>
    <mergeCell ref="L572:M572"/>
    <mergeCell ref="B623:C623"/>
    <mergeCell ref="B683:C683"/>
    <mergeCell ref="H683:I683"/>
    <mergeCell ref="L683:M683"/>
    <mergeCell ref="B639:C639"/>
    <mergeCell ref="H639:I639"/>
    <mergeCell ref="L639:M639"/>
    <mergeCell ref="H680:I680"/>
    <mergeCell ref="L680:M680"/>
    <mergeCell ref="B640:C640"/>
    <mergeCell ref="H640:I640"/>
    <mergeCell ref="L640:M640"/>
    <mergeCell ref="H663:I663"/>
    <mergeCell ref="B652:C652"/>
    <mergeCell ref="H652:I652"/>
    <mergeCell ref="L652:M652"/>
    <mergeCell ref="B650:C650"/>
    <mergeCell ref="L660:M660"/>
    <mergeCell ref="B661:C661"/>
    <mergeCell ref="L583:M583"/>
    <mergeCell ref="L702:M702"/>
    <mergeCell ref="H549:I549"/>
    <mergeCell ref="E565:G565"/>
    <mergeCell ref="B572:C572"/>
    <mergeCell ref="H565:K565"/>
    <mergeCell ref="L565:O565"/>
    <mergeCell ref="L566:M566"/>
    <mergeCell ref="B565:C566"/>
    <mergeCell ref="D565:D566"/>
    <mergeCell ref="L549:M549"/>
    <mergeCell ref="H649:I649"/>
    <mergeCell ref="L649:M649"/>
    <mergeCell ref="L644:M644"/>
    <mergeCell ref="B644:C644"/>
    <mergeCell ref="B678:C679"/>
    <mergeCell ref="D678:D679"/>
    <mergeCell ref="B665:C665"/>
    <mergeCell ref="H665:I665"/>
    <mergeCell ref="L665:M665"/>
    <mergeCell ref="L664:M664"/>
    <mergeCell ref="B663:C663"/>
    <mergeCell ref="B637:C637"/>
    <mergeCell ref="H634:I634"/>
    <mergeCell ref="B591:C591"/>
    <mergeCell ref="H591:I591"/>
    <mergeCell ref="B585:C585"/>
    <mergeCell ref="L625:M625"/>
    <mergeCell ref="B619:C619"/>
    <mergeCell ref="H619:I619"/>
    <mergeCell ref="L619:M619"/>
    <mergeCell ref="H700:I700"/>
    <mergeCell ref="L700:M700"/>
    <mergeCell ref="L457:M457"/>
    <mergeCell ref="D35:E37"/>
    <mergeCell ref="F35:J35"/>
    <mergeCell ref="K35:K37"/>
    <mergeCell ref="L35:L37"/>
    <mergeCell ref="F36:F37"/>
    <mergeCell ref="G36:J36"/>
    <mergeCell ref="B38:C38"/>
    <mergeCell ref="D38:E38"/>
    <mergeCell ref="H88:K88"/>
    <mergeCell ref="B42:C44"/>
    <mergeCell ref="D42:E44"/>
    <mergeCell ref="F42:J42"/>
    <mergeCell ref="K42:K44"/>
    <mergeCell ref="L42:L44"/>
    <mergeCell ref="F43:F44"/>
    <mergeCell ref="G43:J43"/>
    <mergeCell ref="B45:C45"/>
    <mergeCell ref="D45:E45"/>
    <mergeCell ref="B57:C59"/>
    <mergeCell ref="D57:E59"/>
    <mergeCell ref="F57:J57"/>
    <mergeCell ref="B412:C412"/>
    <mergeCell ref="H412:I412"/>
    <mergeCell ref="L412:M412"/>
    <mergeCell ref="B410:C410"/>
    <mergeCell ref="B393:C393"/>
    <mergeCell ref="B388:C388"/>
    <mergeCell ref="B389:C389"/>
    <mergeCell ref="B390:C390"/>
    <mergeCell ref="B340:C340"/>
    <mergeCell ref="B341:C341"/>
    <mergeCell ref="B384:C384"/>
    <mergeCell ref="B385:C385"/>
    <mergeCell ref="K57:K59"/>
    <mergeCell ref="L57:L59"/>
    <mergeCell ref="F58:F59"/>
    <mergeCell ref="H410:I410"/>
    <mergeCell ref="L410:M410"/>
    <mergeCell ref="B395:C395"/>
    <mergeCell ref="B396:C396"/>
    <mergeCell ref="A403:O403"/>
    <mergeCell ref="A408:A409"/>
    <mergeCell ref="B408:C409"/>
    <mergeCell ref="D408:D409"/>
    <mergeCell ref="E408:G408"/>
    <mergeCell ref="H408:K408"/>
    <mergeCell ref="L408:O408"/>
    <mergeCell ref="H409:I409"/>
    <mergeCell ref="L409:M409"/>
    <mergeCell ref="B400:C400"/>
    <mergeCell ref="M306:N306"/>
    <mergeCell ref="B307:C307"/>
    <mergeCell ref="E307:F307"/>
    <mergeCell ref="I307:J307"/>
    <mergeCell ref="M307:N307"/>
    <mergeCell ref="B308:C308"/>
    <mergeCell ref="M308:N308"/>
    <mergeCell ref="L327:O327"/>
    <mergeCell ref="B289:C289"/>
    <mergeCell ref="M267:N267"/>
    <mergeCell ref="A333:O333"/>
    <mergeCell ref="A338:A339"/>
    <mergeCell ref="A382:A383"/>
    <mergeCell ref="B382:C383"/>
    <mergeCell ref="D382:G382"/>
    <mergeCell ref="H382:K382"/>
    <mergeCell ref="L26:L28"/>
    <mergeCell ref="F27:F28"/>
    <mergeCell ref="G27:J27"/>
    <mergeCell ref="B29:C29"/>
    <mergeCell ref="D29:E29"/>
    <mergeCell ref="B30:C30"/>
    <mergeCell ref="D30:E30"/>
    <mergeCell ref="B253:C254"/>
    <mergeCell ref="D253:G253"/>
    <mergeCell ref="H253:K253"/>
    <mergeCell ref="L253:O253"/>
    <mergeCell ref="L88:O88"/>
    <mergeCell ref="B90:C90"/>
    <mergeCell ref="B93:C93"/>
    <mergeCell ref="B92:C92"/>
    <mergeCell ref="B91:C91"/>
    <mergeCell ref="B306:C306"/>
    <mergeCell ref="E306:F306"/>
    <mergeCell ref="I306:J306"/>
    <mergeCell ref="I267:J267"/>
    <mergeCell ref="E308:F308"/>
    <mergeCell ref="I308:J308"/>
    <mergeCell ref="A322:O322"/>
    <mergeCell ref="A327:A328"/>
    <mergeCell ref="E301:F301"/>
    <mergeCell ref="I301:J301"/>
    <mergeCell ref="B342:C342"/>
    <mergeCell ref="H265:K265"/>
    <mergeCell ref="L265:O265"/>
    <mergeCell ref="L15:L17"/>
    <mergeCell ref="F16:F17"/>
    <mergeCell ref="G16:J16"/>
    <mergeCell ref="B590:C590"/>
    <mergeCell ref="H583:I583"/>
    <mergeCell ref="H584:I584"/>
    <mergeCell ref="B125:I125"/>
    <mergeCell ref="B126:I126"/>
    <mergeCell ref="B113:I113"/>
    <mergeCell ref="B114:I114"/>
    <mergeCell ref="B115:I115"/>
    <mergeCell ref="B116:I116"/>
    <mergeCell ref="B105:I105"/>
    <mergeCell ref="B106:I106"/>
    <mergeCell ref="B107:I107"/>
    <mergeCell ref="B108:I108"/>
    <mergeCell ref="B109:I109"/>
    <mergeCell ref="B110:I110"/>
    <mergeCell ref="B124:I124"/>
    <mergeCell ref="H474:I474"/>
    <mergeCell ref="B386:C386"/>
    <mergeCell ref="B387:C387"/>
    <mergeCell ref="E289:F289"/>
    <mergeCell ref="J140:K140"/>
    <mergeCell ref="L140:M140"/>
    <mergeCell ref="B142:I142"/>
    <mergeCell ref="B143:I143"/>
    <mergeCell ref="B144:I144"/>
    <mergeCell ref="B145:I145"/>
    <mergeCell ref="B35:C37"/>
    <mergeCell ref="L382:O382"/>
    <mergeCell ref="H338:K338"/>
    <mergeCell ref="B15:C17"/>
    <mergeCell ref="D15:E17"/>
    <mergeCell ref="A103:A104"/>
    <mergeCell ref="B127:I127"/>
    <mergeCell ref="B128:I128"/>
    <mergeCell ref="B129:I129"/>
    <mergeCell ref="B130:I130"/>
    <mergeCell ref="B131:I131"/>
    <mergeCell ref="A26:A28"/>
    <mergeCell ref="B26:C28"/>
    <mergeCell ref="D26:E28"/>
    <mergeCell ref="F26:J26"/>
    <mergeCell ref="B21:C21"/>
    <mergeCell ref="D21:E21"/>
    <mergeCell ref="F15:J15"/>
    <mergeCell ref="J103:K103"/>
    <mergeCell ref="B103:I104"/>
    <mergeCell ref="A88:A89"/>
    <mergeCell ref="B88:C89"/>
    <mergeCell ref="D88:G88"/>
    <mergeCell ref="A35:A37"/>
    <mergeCell ref="K15:K17"/>
    <mergeCell ref="B20:C20"/>
    <mergeCell ref="D20:E20"/>
    <mergeCell ref="A15:A17"/>
    <mergeCell ref="A42:A44"/>
    <mergeCell ref="B50:C52"/>
    <mergeCell ref="D50:E52"/>
    <mergeCell ref="F50:J50"/>
    <mergeCell ref="F51:F52"/>
    <mergeCell ref="G51:J51"/>
    <mergeCell ref="B53:C53"/>
    <mergeCell ref="L623:M623"/>
    <mergeCell ref="B19:C19"/>
    <mergeCell ref="D19:E19"/>
    <mergeCell ref="B635:C635"/>
    <mergeCell ref="B18:C18"/>
    <mergeCell ref="D18:E18"/>
    <mergeCell ref="K26:K28"/>
    <mergeCell ref="B429:C429"/>
    <mergeCell ref="A95:O96"/>
    <mergeCell ref="A97:O97"/>
    <mergeCell ref="B111:I111"/>
    <mergeCell ref="B112:I112"/>
    <mergeCell ref="L681:M681"/>
    <mergeCell ref="B642:C642"/>
    <mergeCell ref="H642:I642"/>
    <mergeCell ref="B630:C630"/>
    <mergeCell ref="H630:I630"/>
    <mergeCell ref="H641:I641"/>
    <mergeCell ref="L641:M641"/>
    <mergeCell ref="L635:M635"/>
    <mergeCell ref="H631:I631"/>
    <mergeCell ref="B631:C631"/>
    <mergeCell ref="L631:M631"/>
    <mergeCell ref="H632:I632"/>
    <mergeCell ref="L632:M632"/>
    <mergeCell ref="L637:M637"/>
    <mergeCell ref="B638:C638"/>
    <mergeCell ref="H638:I638"/>
    <mergeCell ref="L638:M638"/>
    <mergeCell ref="B634:C634"/>
    <mergeCell ref="B649:C649"/>
    <mergeCell ref="L678:O678"/>
    <mergeCell ref="H679:I679"/>
    <mergeCell ref="L679:M679"/>
    <mergeCell ref="B671:C671"/>
    <mergeCell ref="H624:I624"/>
    <mergeCell ref="L624:M624"/>
    <mergeCell ref="B625:C625"/>
    <mergeCell ref="L630:M630"/>
    <mergeCell ref="B626:C626"/>
    <mergeCell ref="L646:M646"/>
    <mergeCell ref="B664:C664"/>
    <mergeCell ref="H664:I664"/>
    <mergeCell ref="H650:I650"/>
    <mergeCell ref="L650:M650"/>
    <mergeCell ref="L642:M642"/>
    <mergeCell ref="L634:M634"/>
    <mergeCell ref="B641:C641"/>
    <mergeCell ref="H637:I637"/>
    <mergeCell ref="H625:I625"/>
    <mergeCell ref="L627:M627"/>
    <mergeCell ref="L626:M626"/>
    <mergeCell ref="B636:C636"/>
    <mergeCell ref="H636:I636"/>
    <mergeCell ref="L636:M636"/>
    <mergeCell ref="B628:C628"/>
    <mergeCell ref="H628:I628"/>
    <mergeCell ref="L628:M628"/>
    <mergeCell ref="B629:C629"/>
    <mergeCell ref="H629:I629"/>
    <mergeCell ref="H661:I661"/>
    <mergeCell ref="L661:M661"/>
    <mergeCell ref="L662:M662"/>
    <mergeCell ref="H662:I662"/>
    <mergeCell ref="A658:A659"/>
    <mergeCell ref="B658:C659"/>
    <mergeCell ref="D658:D659"/>
    <mergeCell ref="E658:G658"/>
    <mergeCell ref="H658:K658"/>
    <mergeCell ref="L658:O658"/>
    <mergeCell ref="H659:I659"/>
    <mergeCell ref="L659:M659"/>
    <mergeCell ref="B643:C643"/>
    <mergeCell ref="H644:I644"/>
    <mergeCell ref="H645:I645"/>
    <mergeCell ref="B645:C645"/>
    <mergeCell ref="H647:I647"/>
    <mergeCell ref="L647:M647"/>
    <mergeCell ref="H643:I643"/>
    <mergeCell ref="L645:M645"/>
    <mergeCell ref="B646:C646"/>
    <mergeCell ref="H646:I646"/>
    <mergeCell ref="L648:M648"/>
    <mergeCell ref="B648:C648"/>
    <mergeCell ref="H648:I648"/>
    <mergeCell ref="L643:M643"/>
    <mergeCell ref="B647:C647"/>
    <mergeCell ref="B589:C589"/>
    <mergeCell ref="H589:I589"/>
    <mergeCell ref="L589:M589"/>
    <mergeCell ref="H635:I635"/>
    <mergeCell ref="H622:I622"/>
    <mergeCell ref="B632:C632"/>
    <mergeCell ref="B633:C633"/>
    <mergeCell ref="B627:C627"/>
    <mergeCell ref="H627:I627"/>
    <mergeCell ref="H626:I626"/>
    <mergeCell ref="L629:M629"/>
    <mergeCell ref="L590:M590"/>
    <mergeCell ref="H592:I592"/>
    <mergeCell ref="B616:C616"/>
    <mergeCell ref="H616:I616"/>
    <mergeCell ref="L591:M591"/>
    <mergeCell ref="L599:O599"/>
    <mergeCell ref="H600:I600"/>
    <mergeCell ref="L600:M600"/>
    <mergeCell ref="H601:I601"/>
    <mergeCell ref="L601:M601"/>
    <mergeCell ref="B605:C605"/>
    <mergeCell ref="H605:I605"/>
    <mergeCell ref="L605:M605"/>
    <mergeCell ref="B599:C600"/>
    <mergeCell ref="B618:C618"/>
    <mergeCell ref="H618:I618"/>
    <mergeCell ref="L618:M618"/>
    <mergeCell ref="B602:C602"/>
    <mergeCell ref="H602:I602"/>
    <mergeCell ref="L602:M602"/>
    <mergeCell ref="H590:I590"/>
    <mergeCell ref="B601:C601"/>
    <mergeCell ref="B615:C615"/>
    <mergeCell ref="H615:I615"/>
    <mergeCell ref="L616:M616"/>
    <mergeCell ref="H614:I614"/>
    <mergeCell ref="L614:M614"/>
    <mergeCell ref="L592:M592"/>
    <mergeCell ref="B617:C617"/>
    <mergeCell ref="H617:I617"/>
    <mergeCell ref="L617:M617"/>
    <mergeCell ref="B305:C305"/>
    <mergeCell ref="E305:F305"/>
    <mergeCell ref="I305:J305"/>
    <mergeCell ref="M305:N305"/>
    <mergeCell ref="B290:C290"/>
    <mergeCell ref="E290:F290"/>
    <mergeCell ref="I290:J290"/>
    <mergeCell ref="M290:N290"/>
    <mergeCell ref="H297:K297"/>
    <mergeCell ref="L297:O297"/>
    <mergeCell ref="E298:F298"/>
    <mergeCell ref="I298:J298"/>
    <mergeCell ref="M298:N298"/>
    <mergeCell ref="B304:C304"/>
    <mergeCell ref="E304:F304"/>
    <mergeCell ref="I304:J304"/>
    <mergeCell ref="M304:N304"/>
    <mergeCell ref="B300:C300"/>
    <mergeCell ref="E300:F300"/>
    <mergeCell ref="I300:J300"/>
    <mergeCell ref="M300:N300"/>
    <mergeCell ref="B301:C301"/>
    <mergeCell ref="B338:C339"/>
    <mergeCell ref="D338:G338"/>
    <mergeCell ref="A316:A317"/>
    <mergeCell ref="A344:O344"/>
    <mergeCell ref="D359:G359"/>
    <mergeCell ref="H359:K359"/>
    <mergeCell ref="L338:O338"/>
    <mergeCell ref="E266:F266"/>
    <mergeCell ref="I266:J266"/>
    <mergeCell ref="M266:N266"/>
    <mergeCell ref="B267:C267"/>
    <mergeCell ref="E267:F267"/>
    <mergeCell ref="A122:A123"/>
    <mergeCell ref="B122:I123"/>
    <mergeCell ref="J122:K122"/>
    <mergeCell ref="L122:M122"/>
    <mergeCell ref="N122:O122"/>
    <mergeCell ref="E268:F268"/>
    <mergeCell ref="I268:J268"/>
    <mergeCell ref="N140:O140"/>
    <mergeCell ref="I288:J288"/>
    <mergeCell ref="A292:G292"/>
    <mergeCell ref="M288:N288"/>
    <mergeCell ref="A271:G271"/>
    <mergeCell ref="A276:A277"/>
    <mergeCell ref="A270:O270"/>
    <mergeCell ref="A287:A288"/>
    <mergeCell ref="B287:C288"/>
    <mergeCell ref="D287:G287"/>
    <mergeCell ref="H287:K287"/>
    <mergeCell ref="L287:O287"/>
    <mergeCell ref="E288:F288"/>
    <mergeCell ref="B331:C331"/>
    <mergeCell ref="B330:C330"/>
    <mergeCell ref="B316:C317"/>
    <mergeCell ref="D316:G316"/>
    <mergeCell ref="B309:C309"/>
    <mergeCell ref="E309:F309"/>
    <mergeCell ref="I309:J309"/>
    <mergeCell ref="B327:C328"/>
    <mergeCell ref="H316:K316"/>
    <mergeCell ref="D327:G327"/>
    <mergeCell ref="H327:K327"/>
    <mergeCell ref="M268:N268"/>
    <mergeCell ref="B268:C268"/>
    <mergeCell ref="A297:A298"/>
    <mergeCell ref="B297:C298"/>
    <mergeCell ref="D297:G297"/>
    <mergeCell ref="I289:J289"/>
    <mergeCell ref="A282:G282"/>
    <mergeCell ref="M289:N289"/>
    <mergeCell ref="L276:O276"/>
    <mergeCell ref="B276:B277"/>
    <mergeCell ref="C276:C277"/>
    <mergeCell ref="D276:G276"/>
    <mergeCell ref="H276:K276"/>
    <mergeCell ref="B374:C374"/>
    <mergeCell ref="B375:C375"/>
    <mergeCell ref="A377:O377"/>
    <mergeCell ref="H371:K371"/>
    <mergeCell ref="L371:O371"/>
    <mergeCell ref="L359:O359"/>
    <mergeCell ref="A354:O354"/>
    <mergeCell ref="A359:A360"/>
    <mergeCell ref="B359:C360"/>
    <mergeCell ref="B392:C392"/>
    <mergeCell ref="B394:C394"/>
    <mergeCell ref="M309:N309"/>
    <mergeCell ref="B318:C318"/>
    <mergeCell ref="B319:C319"/>
    <mergeCell ref="A321:G321"/>
    <mergeCell ref="B329:C329"/>
    <mergeCell ref="B373:C373"/>
    <mergeCell ref="A349:A350"/>
    <mergeCell ref="B349:C350"/>
    <mergeCell ref="D349:G349"/>
    <mergeCell ref="H349:K349"/>
    <mergeCell ref="L349:O349"/>
    <mergeCell ref="B352:C352"/>
    <mergeCell ref="B351:C351"/>
    <mergeCell ref="B361:C361"/>
    <mergeCell ref="B364:C364"/>
    <mergeCell ref="B362:C362"/>
    <mergeCell ref="B363:C363"/>
    <mergeCell ref="A366:O366"/>
    <mergeCell ref="A371:A372"/>
    <mergeCell ref="B371:C372"/>
    <mergeCell ref="D371:G371"/>
    <mergeCell ref="B428:C428"/>
    <mergeCell ref="B421:C421"/>
    <mergeCell ref="B422:C422"/>
    <mergeCell ref="L438:M438"/>
    <mergeCell ref="E437:G437"/>
    <mergeCell ref="H437:K437"/>
    <mergeCell ref="L437:O437"/>
    <mergeCell ref="B425:C425"/>
    <mergeCell ref="H438:I438"/>
    <mergeCell ref="B424:C424"/>
    <mergeCell ref="B437:C438"/>
    <mergeCell ref="D437:D438"/>
    <mergeCell ref="H427:I427"/>
    <mergeCell ref="H428:I428"/>
    <mergeCell ref="H429:I429"/>
    <mergeCell ref="H430:I430"/>
    <mergeCell ref="L424:M424"/>
    <mergeCell ref="L422:M422"/>
    <mergeCell ref="L423:M423"/>
    <mergeCell ref="D599:D600"/>
    <mergeCell ref="E599:G599"/>
    <mergeCell ref="H599:K599"/>
    <mergeCell ref="B443:C443"/>
    <mergeCell ref="B423:C423"/>
    <mergeCell ref="H420:I420"/>
    <mergeCell ref="B449:C449"/>
    <mergeCell ref="B444:C444"/>
    <mergeCell ref="B445:C445"/>
    <mergeCell ref="L425:M425"/>
    <mergeCell ref="B430:C430"/>
    <mergeCell ref="B446:C446"/>
    <mergeCell ref="H439:I439"/>
    <mergeCell ref="H440:I440"/>
    <mergeCell ref="H441:I441"/>
    <mergeCell ref="H442:I442"/>
    <mergeCell ref="H443:I443"/>
    <mergeCell ref="H444:I444"/>
    <mergeCell ref="H445:I445"/>
    <mergeCell ref="H446:I446"/>
    <mergeCell ref="H449:I449"/>
    <mergeCell ref="H447:I447"/>
    <mergeCell ref="L444:M444"/>
    <mergeCell ref="L445:M445"/>
    <mergeCell ref="L446:M446"/>
    <mergeCell ref="B442:C442"/>
    <mergeCell ref="B440:C440"/>
    <mergeCell ref="B441:C441"/>
    <mergeCell ref="B439:C439"/>
    <mergeCell ref="A432:O432"/>
    <mergeCell ref="A437:A438"/>
    <mergeCell ref="B427:C427"/>
    <mergeCell ref="A450:O450"/>
    <mergeCell ref="A680:A682"/>
    <mergeCell ref="H476:I476"/>
    <mergeCell ref="B568:C568"/>
    <mergeCell ref="H568:I568"/>
    <mergeCell ref="H486:I486"/>
    <mergeCell ref="H566:I566"/>
    <mergeCell ref="B549:C549"/>
    <mergeCell ref="H586:I586"/>
    <mergeCell ref="H547:I547"/>
    <mergeCell ref="B548:C548"/>
    <mergeCell ref="H548:I548"/>
    <mergeCell ref="A560:O560"/>
    <mergeCell ref="A608:O608"/>
    <mergeCell ref="A613:A614"/>
    <mergeCell ref="B613:C614"/>
    <mergeCell ref="D613:D614"/>
    <mergeCell ref="E613:G613"/>
    <mergeCell ref="A607:O607"/>
    <mergeCell ref="H613:K613"/>
    <mergeCell ref="L613:O613"/>
    <mergeCell ref="B592:C592"/>
    <mergeCell ref="A594:O594"/>
    <mergeCell ref="A599:A600"/>
    <mergeCell ref="L622:M622"/>
    <mergeCell ref="L615:M615"/>
    <mergeCell ref="B621:C621"/>
    <mergeCell ref="H621:I621"/>
    <mergeCell ref="E483:G483"/>
    <mergeCell ref="H538:I538"/>
    <mergeCell ref="B538:C538"/>
    <mergeCell ref="L621:M621"/>
    <mergeCell ref="L535:M535"/>
    <mergeCell ref="L532:O532"/>
    <mergeCell ref="A485:A486"/>
    <mergeCell ref="B485:C486"/>
    <mergeCell ref="H533:I533"/>
    <mergeCell ref="L533:M533"/>
    <mergeCell ref="H534:I534"/>
    <mergeCell ref="L534:M534"/>
    <mergeCell ref="L487:M487"/>
    <mergeCell ref="L469:M469"/>
    <mergeCell ref="L486:M486"/>
    <mergeCell ref="B487:C487"/>
    <mergeCell ref="H487:I487"/>
    <mergeCell ref="L485:M485"/>
    <mergeCell ref="B467:C476"/>
    <mergeCell ref="L470:M470"/>
    <mergeCell ref="A527:O527"/>
    <mergeCell ref="A532:A533"/>
    <mergeCell ref="D532:D533"/>
    <mergeCell ref="B477:C477"/>
    <mergeCell ref="A503:A504"/>
    <mergeCell ref="B503:C504"/>
    <mergeCell ref="D503:D504"/>
    <mergeCell ref="E503:G503"/>
    <mergeCell ref="H503:K503"/>
    <mergeCell ref="L503:O503"/>
    <mergeCell ref="B506:C506"/>
    <mergeCell ref="H506:I506"/>
    <mergeCell ref="L506:M506"/>
    <mergeCell ref="H505:I505"/>
    <mergeCell ref="H483:K483"/>
    <mergeCell ref="L483:O483"/>
    <mergeCell ref="L569:M569"/>
    <mergeCell ref="L588:M588"/>
    <mergeCell ref="B586:C586"/>
    <mergeCell ref="B588:C588"/>
    <mergeCell ref="H585:I585"/>
    <mergeCell ref="L467:M467"/>
    <mergeCell ref="L476:M476"/>
    <mergeCell ref="L474:M474"/>
    <mergeCell ref="L475:M475"/>
    <mergeCell ref="H471:I471"/>
    <mergeCell ref="H470:I470"/>
    <mergeCell ref="H475:I475"/>
    <mergeCell ref="L471:M471"/>
    <mergeCell ref="H468:I468"/>
    <mergeCell ref="H473:I473"/>
    <mergeCell ref="H467:I467"/>
    <mergeCell ref="L472:M472"/>
    <mergeCell ref="L473:M473"/>
    <mergeCell ref="B536:C536"/>
    <mergeCell ref="E532:G532"/>
    <mergeCell ref="H532:K532"/>
    <mergeCell ref="B534:C534"/>
    <mergeCell ref="H472:I472"/>
    <mergeCell ref="L468:M468"/>
    <mergeCell ref="H469:I469"/>
    <mergeCell ref="B483:C484"/>
    <mergeCell ref="D483:D484"/>
    <mergeCell ref="L538:M538"/>
    <mergeCell ref="A540:O540"/>
    <mergeCell ref="B535:C535"/>
    <mergeCell ref="A467:A476"/>
    <mergeCell ref="H535:I535"/>
    <mergeCell ref="L442:M442"/>
    <mergeCell ref="L443:M443"/>
    <mergeCell ref="H546:I546"/>
    <mergeCell ref="L546:M546"/>
    <mergeCell ref="B492:C493"/>
    <mergeCell ref="D492:D493"/>
    <mergeCell ref="B532:C533"/>
    <mergeCell ref="H495:I495"/>
    <mergeCell ref="E492:G492"/>
    <mergeCell ref="H492:K492"/>
    <mergeCell ref="L492:O492"/>
    <mergeCell ref="H477:I477"/>
    <mergeCell ref="L477:M477"/>
    <mergeCell ref="A478:O478"/>
    <mergeCell ref="L494:M494"/>
    <mergeCell ref="A483:A484"/>
    <mergeCell ref="M303:N303"/>
    <mergeCell ref="L429:M429"/>
    <mergeCell ref="L430:M430"/>
    <mergeCell ref="A414:O414"/>
    <mergeCell ref="A419:A420"/>
    <mergeCell ref="B419:C420"/>
    <mergeCell ref="D419:D420"/>
    <mergeCell ref="E419:G419"/>
    <mergeCell ref="H419:K419"/>
    <mergeCell ref="L420:M420"/>
    <mergeCell ref="H421:I421"/>
    <mergeCell ref="H422:I422"/>
    <mergeCell ref="H423:I423"/>
    <mergeCell ref="H424:I424"/>
    <mergeCell ref="H425:I425"/>
    <mergeCell ref="L421:M421"/>
    <mergeCell ref="L159:M159"/>
    <mergeCell ref="K50:K52"/>
    <mergeCell ref="L50:L52"/>
    <mergeCell ref="A57:A59"/>
    <mergeCell ref="M302:N302"/>
    <mergeCell ref="B303:C303"/>
    <mergeCell ref="E303:F303"/>
    <mergeCell ref="I303:J303"/>
    <mergeCell ref="B255:C255"/>
    <mergeCell ref="B256:C256"/>
    <mergeCell ref="A259:O259"/>
    <mergeCell ref="A265:A266"/>
    <mergeCell ref="B257:C257"/>
    <mergeCell ref="N103:O103"/>
    <mergeCell ref="L103:M103"/>
    <mergeCell ref="B132:I132"/>
    <mergeCell ref="B133:I133"/>
    <mergeCell ref="B134:I134"/>
    <mergeCell ref="B135:I135"/>
    <mergeCell ref="A248:O248"/>
    <mergeCell ref="A253:A254"/>
    <mergeCell ref="B265:C266"/>
    <mergeCell ref="D265:G265"/>
    <mergeCell ref="B201:I201"/>
    <mergeCell ref="A50:A52"/>
    <mergeCell ref="B150:I150"/>
    <mergeCell ref="B151:I151"/>
    <mergeCell ref="D53:E53"/>
    <mergeCell ref="B188:I188"/>
    <mergeCell ref="A177:A178"/>
    <mergeCell ref="B177:I178"/>
    <mergeCell ref="J177:K177"/>
    <mergeCell ref="E578:G578"/>
    <mergeCell ref="H578:K578"/>
    <mergeCell ref="H588:I588"/>
    <mergeCell ref="B587:C587"/>
    <mergeCell ref="G58:J58"/>
    <mergeCell ref="B60:C60"/>
    <mergeCell ref="D60:E60"/>
    <mergeCell ref="A65:A67"/>
    <mergeCell ref="B65:C67"/>
    <mergeCell ref="D65:E67"/>
    <mergeCell ref="F65:J65"/>
    <mergeCell ref="B179:I179"/>
    <mergeCell ref="B180:I180"/>
    <mergeCell ref="B181:I181"/>
    <mergeCell ref="B182:I182"/>
    <mergeCell ref="B183:I183"/>
    <mergeCell ref="B184:I184"/>
    <mergeCell ref="B185:I185"/>
    <mergeCell ref="B78:C78"/>
    <mergeCell ref="B146:I146"/>
    <mergeCell ref="B147:I147"/>
    <mergeCell ref="B148:I148"/>
    <mergeCell ref="B149:I149"/>
    <mergeCell ref="B152:I152"/>
    <mergeCell ref="B153:I153"/>
    <mergeCell ref="A140:A141"/>
    <mergeCell ref="B140:I141"/>
    <mergeCell ref="A159:A160"/>
    <mergeCell ref="B159:I160"/>
    <mergeCell ref="J159:K159"/>
    <mergeCell ref="H579:I579"/>
    <mergeCell ref="H569:I569"/>
    <mergeCell ref="B169:I169"/>
    <mergeCell ref="B198:I198"/>
    <mergeCell ref="B199:I199"/>
    <mergeCell ref="B200:I200"/>
    <mergeCell ref="L716:O716"/>
    <mergeCell ref="H717:I717"/>
    <mergeCell ref="L717:M717"/>
    <mergeCell ref="B718:C718"/>
    <mergeCell ref="H718:I718"/>
    <mergeCell ref="L718:M718"/>
    <mergeCell ref="B719:C719"/>
    <mergeCell ref="B720:C720"/>
    <mergeCell ref="H720:I720"/>
    <mergeCell ref="L720:M720"/>
    <mergeCell ref="A716:A717"/>
    <mergeCell ref="B716:C717"/>
    <mergeCell ref="D716:D717"/>
    <mergeCell ref="E716:G716"/>
    <mergeCell ref="H716:K716"/>
    <mergeCell ref="B224:I224"/>
    <mergeCell ref="B225:I225"/>
    <mergeCell ref="B226:I226"/>
    <mergeCell ref="B227:I227"/>
    <mergeCell ref="B299:C299"/>
    <mergeCell ref="E299:F299"/>
    <mergeCell ref="I299:J299"/>
    <mergeCell ref="B302:C302"/>
    <mergeCell ref="E302:F302"/>
    <mergeCell ref="I302:J302"/>
    <mergeCell ref="A578:A579"/>
    <mergeCell ref="B578:C579"/>
    <mergeCell ref="D578:D579"/>
    <mergeCell ref="B171:I171"/>
    <mergeCell ref="B172:I172"/>
    <mergeCell ref="N177:O177"/>
    <mergeCell ref="N196:O196"/>
    <mergeCell ref="B237:I237"/>
    <mergeCell ref="L65:L67"/>
    <mergeCell ref="F66:F67"/>
    <mergeCell ref="G66:J66"/>
    <mergeCell ref="B68:C68"/>
    <mergeCell ref="D68:E68"/>
    <mergeCell ref="A214:A215"/>
    <mergeCell ref="B214:I215"/>
    <mergeCell ref="J214:K214"/>
    <mergeCell ref="L214:M214"/>
    <mergeCell ref="B202:I202"/>
    <mergeCell ref="B203:I203"/>
    <mergeCell ref="B204:I204"/>
    <mergeCell ref="B205:I205"/>
    <mergeCell ref="B206:I206"/>
    <mergeCell ref="B207:I207"/>
    <mergeCell ref="B208:I208"/>
    <mergeCell ref="B209:I209"/>
    <mergeCell ref="A196:A197"/>
    <mergeCell ref="B196:I197"/>
    <mergeCell ref="J196:K196"/>
    <mergeCell ref="L196:M196"/>
    <mergeCell ref="K65:K67"/>
    <mergeCell ref="B189:I189"/>
    <mergeCell ref="B190:I190"/>
    <mergeCell ref="B186:I186"/>
    <mergeCell ref="B187:I187"/>
    <mergeCell ref="L177:M177"/>
    <mergeCell ref="H448:I448"/>
    <mergeCell ref="L439:M439"/>
    <mergeCell ref="L440:M440"/>
    <mergeCell ref="L441:M441"/>
    <mergeCell ref="A232:A233"/>
    <mergeCell ref="B232:I233"/>
    <mergeCell ref="J232:K232"/>
    <mergeCell ref="L232:M232"/>
    <mergeCell ref="N232:O232"/>
    <mergeCell ref="B234:I234"/>
    <mergeCell ref="B235:I235"/>
    <mergeCell ref="B236:I236"/>
    <mergeCell ref="A74:A76"/>
    <mergeCell ref="B74:C76"/>
    <mergeCell ref="D74:E76"/>
    <mergeCell ref="F74:J74"/>
    <mergeCell ref="K74:K76"/>
    <mergeCell ref="L74:L76"/>
    <mergeCell ref="F75:F76"/>
    <mergeCell ref="G75:J75"/>
    <mergeCell ref="B77:C77"/>
    <mergeCell ref="D77:E77"/>
    <mergeCell ref="N214:O214"/>
    <mergeCell ref="B216:I216"/>
    <mergeCell ref="B217:I217"/>
    <mergeCell ref="B218:I218"/>
    <mergeCell ref="B219:I219"/>
    <mergeCell ref="B220:I220"/>
    <mergeCell ref="B221:I221"/>
    <mergeCell ref="B222:I222"/>
    <mergeCell ref="B223:I223"/>
    <mergeCell ref="B170:I170"/>
    <mergeCell ref="L585:M585"/>
    <mergeCell ref="L578:O578"/>
    <mergeCell ref="B570:C570"/>
    <mergeCell ref="H570:I570"/>
    <mergeCell ref="B238:I238"/>
    <mergeCell ref="B239:I239"/>
    <mergeCell ref="B240:I240"/>
    <mergeCell ref="B241:I241"/>
    <mergeCell ref="B242:I242"/>
    <mergeCell ref="B243:I243"/>
    <mergeCell ref="B244:I244"/>
    <mergeCell ref="B245:I245"/>
    <mergeCell ref="A498:O498"/>
    <mergeCell ref="L495:M495"/>
    <mergeCell ref="H496:I496"/>
    <mergeCell ref="L496:M496"/>
    <mergeCell ref="B497:C497"/>
    <mergeCell ref="H497:I497"/>
    <mergeCell ref="L497:M497"/>
    <mergeCell ref="L426:M426"/>
    <mergeCell ref="H426:I426"/>
    <mergeCell ref="B426:C426"/>
    <mergeCell ref="L419:O419"/>
    <mergeCell ref="L316:O316"/>
    <mergeCell ref="A311:G311"/>
    <mergeCell ref="M299:N299"/>
    <mergeCell ref="M301:N301"/>
    <mergeCell ref="L427:M427"/>
    <mergeCell ref="L428:M428"/>
    <mergeCell ref="L449:M449"/>
    <mergeCell ref="L447:M447"/>
    <mergeCell ref="L448:M448"/>
    <mergeCell ref="L708:M708"/>
    <mergeCell ref="L691:M691"/>
    <mergeCell ref="B702:C702"/>
    <mergeCell ref="H702:I702"/>
    <mergeCell ref="B513:C514"/>
    <mergeCell ref="D513:D514"/>
    <mergeCell ref="E513:G513"/>
    <mergeCell ref="H513:K513"/>
    <mergeCell ref="L513:O513"/>
    <mergeCell ref="H514:I514"/>
    <mergeCell ref="L514:M514"/>
    <mergeCell ref="H587:I587"/>
    <mergeCell ref="B567:C567"/>
    <mergeCell ref="H567:I567"/>
    <mergeCell ref="L568:M568"/>
    <mergeCell ref="B569:C569"/>
    <mergeCell ref="B581:C581"/>
    <mergeCell ref="H581:I581"/>
    <mergeCell ref="L581:M581"/>
    <mergeCell ref="L587:M587"/>
    <mergeCell ref="L567:M567"/>
    <mergeCell ref="L579:M579"/>
    <mergeCell ref="B580:C580"/>
    <mergeCell ref="H580:I580"/>
    <mergeCell ref="L580:M580"/>
    <mergeCell ref="B582:C582"/>
    <mergeCell ref="B583:C583"/>
    <mergeCell ref="B584:C584"/>
    <mergeCell ref="H582:I582"/>
    <mergeCell ref="L582:M582"/>
    <mergeCell ref="L584:M584"/>
    <mergeCell ref="L586:M586"/>
    <mergeCell ref="L570:M570"/>
    <mergeCell ref="B604:C604"/>
    <mergeCell ref="H604:I604"/>
    <mergeCell ref="L604:M604"/>
    <mergeCell ref="B709:C709"/>
    <mergeCell ref="H709:I709"/>
    <mergeCell ref="L709:M709"/>
    <mergeCell ref="B710:C710"/>
    <mergeCell ref="H710:I710"/>
    <mergeCell ref="L710:M710"/>
    <mergeCell ref="A688:A689"/>
    <mergeCell ref="B688:C689"/>
    <mergeCell ref="D688:D689"/>
    <mergeCell ref="E688:G688"/>
    <mergeCell ref="H688:K688"/>
    <mergeCell ref="L688:O688"/>
    <mergeCell ref="H689:I689"/>
    <mergeCell ref="L689:M689"/>
    <mergeCell ref="B690:C690"/>
    <mergeCell ref="H690:I690"/>
    <mergeCell ref="L690:M690"/>
    <mergeCell ref="B691:C691"/>
    <mergeCell ref="H691:I691"/>
    <mergeCell ref="H701:I701"/>
    <mergeCell ref="L701:M701"/>
    <mergeCell ref="A707:A708"/>
    <mergeCell ref="B707:C708"/>
    <mergeCell ref="D707:D708"/>
    <mergeCell ref="E707:G707"/>
    <mergeCell ref="H707:K707"/>
    <mergeCell ref="L707:O707"/>
    <mergeCell ref="H708:I708"/>
  </mergeCells>
  <pageMargins left="0" right="0" top="0" bottom="0" header="0.31496062992125984" footer="0.31496062992125984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8"/>
  <sheetViews>
    <sheetView workbookViewId="0">
      <selection activeCell="A11" sqref="A11"/>
    </sheetView>
  </sheetViews>
  <sheetFormatPr defaultRowHeight="15" x14ac:dyDescent="0.25"/>
  <cols>
    <col min="3" max="3" width="20.7109375" customWidth="1"/>
    <col min="4" max="4" width="9.140625" customWidth="1"/>
    <col min="7" max="7" width="14" customWidth="1"/>
    <col min="11" max="11" width="11.42578125" customWidth="1"/>
    <col min="13" max="13" width="11" customWidth="1"/>
    <col min="14" max="14" width="10" customWidth="1"/>
    <col min="15" max="15" width="21.42578125" customWidth="1"/>
    <col min="16" max="16" width="12.140625" customWidth="1"/>
  </cols>
  <sheetData>
    <row r="1" spans="1:15" x14ac:dyDescent="0.25">
      <c r="L1" t="s">
        <v>202</v>
      </c>
    </row>
    <row r="2" spans="1:15" x14ac:dyDescent="0.25">
      <c r="L2" t="s">
        <v>199</v>
      </c>
    </row>
    <row r="3" spans="1:15" x14ac:dyDescent="0.25">
      <c r="L3" t="s">
        <v>203</v>
      </c>
    </row>
    <row r="4" spans="1:15" x14ac:dyDescent="0.25">
      <c r="L4" t="s">
        <v>204</v>
      </c>
    </row>
    <row r="5" spans="1:15" x14ac:dyDescent="0.25">
      <c r="L5" t="s">
        <v>295</v>
      </c>
    </row>
    <row r="6" spans="1:15" x14ac:dyDescent="0.25">
      <c r="A6" t="s">
        <v>178</v>
      </c>
    </row>
    <row r="8" spans="1:15" ht="4.5" customHeight="1" x14ac:dyDescent="0.25"/>
    <row r="9" spans="1:15" hidden="1" x14ac:dyDescent="0.25"/>
    <row r="10" spans="1:15" hidden="1" x14ac:dyDescent="0.25"/>
    <row r="11" spans="1:15" s="1" customFormat="1" x14ac:dyDescent="0.2">
      <c r="A11" s="1" t="s">
        <v>13</v>
      </c>
      <c r="D11" s="2">
        <v>8</v>
      </c>
      <c r="E11" s="2"/>
      <c r="F11" s="2"/>
    </row>
    <row r="12" spans="1:15" s="1" customFormat="1" x14ac:dyDescent="0.2">
      <c r="A12" s="1" t="s">
        <v>2</v>
      </c>
      <c r="C12" s="2">
        <v>50400</v>
      </c>
      <c r="D12" s="2"/>
      <c r="E12" s="2"/>
      <c r="F12" s="2"/>
    </row>
    <row r="13" spans="1:15" s="1" customFormat="1" x14ac:dyDescent="0.2">
      <c r="A13" s="1" t="s">
        <v>3</v>
      </c>
      <c r="C13" s="3" t="s">
        <v>117</v>
      </c>
      <c r="D13" s="3"/>
      <c r="E13" s="3"/>
      <c r="F13" s="3"/>
    </row>
    <row r="14" spans="1:15" s="1" customFormat="1" x14ac:dyDescent="0.2"/>
    <row r="15" spans="1:15" s="1" customFormat="1" x14ac:dyDescent="0.2">
      <c r="A15" s="155" t="s">
        <v>4</v>
      </c>
      <c r="B15" s="156" t="s">
        <v>5</v>
      </c>
      <c r="C15" s="156"/>
      <c r="D15" s="157" t="s">
        <v>169</v>
      </c>
      <c r="E15" s="159" t="s">
        <v>245</v>
      </c>
      <c r="F15" s="160"/>
      <c r="G15" s="161"/>
      <c r="H15" s="156" t="s">
        <v>246</v>
      </c>
      <c r="I15" s="156"/>
      <c r="J15" s="156"/>
      <c r="K15" s="156"/>
      <c r="L15" s="156" t="s">
        <v>247</v>
      </c>
      <c r="M15" s="156"/>
      <c r="N15" s="156"/>
      <c r="O15" s="156"/>
    </row>
    <row r="16" spans="1:15" s="1" customFormat="1" ht="45" x14ac:dyDescent="0.2">
      <c r="A16" s="155"/>
      <c r="B16" s="156"/>
      <c r="C16" s="156"/>
      <c r="D16" s="158"/>
      <c r="E16" s="105" t="s">
        <v>17</v>
      </c>
      <c r="F16" s="105" t="s">
        <v>130</v>
      </c>
      <c r="G16" s="104" t="s">
        <v>9</v>
      </c>
      <c r="H16" s="159" t="s">
        <v>17</v>
      </c>
      <c r="I16" s="161"/>
      <c r="J16" s="105" t="s">
        <v>18</v>
      </c>
      <c r="K16" s="104" t="s">
        <v>9</v>
      </c>
      <c r="L16" s="159" t="s">
        <v>17</v>
      </c>
      <c r="M16" s="161"/>
      <c r="N16" s="105" t="s">
        <v>18</v>
      </c>
      <c r="O16" s="104" t="s">
        <v>9</v>
      </c>
    </row>
    <row r="17" spans="1:15" s="1" customFormat="1" ht="46.5" customHeight="1" x14ac:dyDescent="0.2">
      <c r="A17" s="106">
        <v>1</v>
      </c>
      <c r="B17" s="191" t="s">
        <v>297</v>
      </c>
      <c r="C17" s="192"/>
      <c r="D17" s="7">
        <v>477.4</v>
      </c>
      <c r="E17" s="6">
        <v>83</v>
      </c>
      <c r="F17" s="6">
        <v>5</v>
      </c>
      <c r="G17" s="7">
        <f>D17*E17*F17</f>
        <v>198121</v>
      </c>
      <c r="H17" s="164"/>
      <c r="I17" s="165"/>
      <c r="J17" s="27"/>
      <c r="K17" s="7"/>
      <c r="L17" s="164"/>
      <c r="M17" s="165"/>
      <c r="N17" s="6"/>
      <c r="O17" s="7">
        <f t="shared" ref="O17" si="0">K17</f>
        <v>0</v>
      </c>
    </row>
    <row r="18" spans="1:15" s="1" customFormat="1" x14ac:dyDescent="0.2">
      <c r="A18" s="6"/>
      <c r="B18" s="143" t="s">
        <v>73</v>
      </c>
      <c r="C18" s="144"/>
      <c r="D18" s="6"/>
      <c r="E18" s="6"/>
      <c r="F18" s="6"/>
      <c r="G18" s="7">
        <v>198121</v>
      </c>
      <c r="H18" s="164">
        <f>E18</f>
        <v>0</v>
      </c>
      <c r="I18" s="165"/>
      <c r="J18" s="6"/>
      <c r="K18" s="7"/>
      <c r="L18" s="164"/>
      <c r="M18" s="165"/>
      <c r="N18" s="6"/>
      <c r="O18" s="7"/>
    </row>
  </sheetData>
  <mergeCells count="14">
    <mergeCell ref="B17:C17"/>
    <mergeCell ref="H17:I17"/>
    <mergeCell ref="L17:M17"/>
    <mergeCell ref="B18:C18"/>
    <mergeCell ref="H18:I18"/>
    <mergeCell ref="L18:M18"/>
    <mergeCell ref="L15:O15"/>
    <mergeCell ref="H16:I16"/>
    <mergeCell ref="L16:M16"/>
    <mergeCell ref="A15:A16"/>
    <mergeCell ref="B15:C16"/>
    <mergeCell ref="D15:D16"/>
    <mergeCell ref="E15:G15"/>
    <mergeCell ref="H15:K15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 3</vt:lpstr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2025-07-01T09:58:06Z</dcterms:modified>
</cp:coreProperties>
</file>